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mentonegrammar-my.sharepoint.com/personal/exv_mentonegrammar_net/Documents/MAV22/"/>
    </mc:Choice>
  </mc:AlternateContent>
  <xr:revisionPtr revIDLastSave="3280" documentId="13_ncr:1_{CCAED65F-7426-4505-93BD-3D7CACC08BC0}" xr6:coauthVersionLast="47" xr6:coauthVersionMax="47" xr10:uidLastSave="{8DD33C4A-5B4F-481B-A7EA-5D449EAA3600}"/>
  <bookViews>
    <workbookView xWindow="-110" yWindow="-110" windowWidth="19420" windowHeight="10420" tabRatio="864" activeTab="8" xr2:uid="{63449EA4-5588-4FF0-8F9A-DF2906AE4BDF}"/>
  </bookViews>
  <sheets>
    <sheet name="Method 1 North" sheetId="4" r:id="rId1"/>
    <sheet name="Method 1 South" sheetId="12" r:id="rId2"/>
    <sheet name="Method 2 East" sheetId="3" r:id="rId3"/>
    <sheet name="Method 2 West" sheetId="13" r:id="rId4"/>
    <sheet name="Method 3 NE" sheetId="5" r:id="rId5"/>
    <sheet name="Method 3 SE" sheetId="11" r:id="rId6"/>
    <sheet name="Method 3 SW" sheetId="9" r:id="rId7"/>
    <sheet name="Method 3 NW" sheetId="10" r:id="rId8"/>
    <sheet name="Method 4" sheetId="1" r:id="rId9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46" i="3" l="1"/>
  <c r="B144" i="3"/>
  <c r="B142" i="3"/>
  <c r="G136" i="3"/>
  <c r="F136" i="3"/>
  <c r="B113" i="12"/>
  <c r="B111" i="12"/>
  <c r="B109" i="12"/>
  <c r="G103" i="12"/>
  <c r="F103" i="12"/>
  <c r="B80" i="12"/>
  <c r="B78" i="12"/>
  <c r="B76" i="12"/>
  <c r="G70" i="12"/>
  <c r="F70" i="12"/>
  <c r="B179" i="4"/>
  <c r="B177" i="4"/>
  <c r="B175" i="4"/>
  <c r="G169" i="4"/>
  <c r="F169" i="4"/>
  <c r="F173" i="4" s="1"/>
  <c r="B146" i="4"/>
  <c r="B144" i="4"/>
  <c r="B142" i="4"/>
  <c r="G136" i="4"/>
  <c r="F136" i="4"/>
  <c r="B113" i="4"/>
  <c r="B111" i="4"/>
  <c r="B109" i="4"/>
  <c r="G103" i="4"/>
  <c r="F103" i="4"/>
  <c r="B113" i="13"/>
  <c r="B111" i="13"/>
  <c r="B109" i="13"/>
  <c r="G103" i="13"/>
  <c r="F103" i="13"/>
  <c r="B47" i="12"/>
  <c r="B45" i="12"/>
  <c r="B43" i="12"/>
  <c r="G37" i="12"/>
  <c r="F37" i="12"/>
  <c r="B80" i="13"/>
  <c r="B78" i="13"/>
  <c r="B76" i="13"/>
  <c r="G70" i="13"/>
  <c r="G74" i="13" s="1"/>
  <c r="F70" i="13"/>
  <c r="B80" i="4"/>
  <c r="B78" i="4"/>
  <c r="B76" i="4"/>
  <c r="G70" i="4"/>
  <c r="F70" i="4"/>
  <c r="B113" i="3"/>
  <c r="B111" i="3"/>
  <c r="B109" i="3"/>
  <c r="G103" i="3"/>
  <c r="G107" i="3" s="1"/>
  <c r="F103" i="3"/>
  <c r="H319" i="1"/>
  <c r="B319" i="1"/>
  <c r="C319" i="1" s="1"/>
  <c r="C312" i="1"/>
  <c r="C307" i="1"/>
  <c r="B81" i="10"/>
  <c r="B79" i="10"/>
  <c r="B77" i="10"/>
  <c r="G70" i="10"/>
  <c r="F70" i="10"/>
  <c r="B81" i="9"/>
  <c r="B79" i="9"/>
  <c r="B77" i="9"/>
  <c r="G70" i="9"/>
  <c r="F74" i="9" s="1"/>
  <c r="F70" i="9"/>
  <c r="B47" i="11"/>
  <c r="B45" i="11"/>
  <c r="B43" i="11"/>
  <c r="G36" i="11"/>
  <c r="F36" i="11"/>
  <c r="F39" i="11" s="1"/>
  <c r="B180" i="5"/>
  <c r="B178" i="5"/>
  <c r="B176" i="5"/>
  <c r="G170" i="5"/>
  <c r="G174" i="5" s="1"/>
  <c r="F170" i="5"/>
  <c r="B286" i="1"/>
  <c r="H286" i="1" s="1"/>
  <c r="C279" i="1"/>
  <c r="C274" i="1"/>
  <c r="B253" i="1"/>
  <c r="H253" i="1" s="1"/>
  <c r="C246" i="1"/>
  <c r="C241" i="1"/>
  <c r="G220" i="1"/>
  <c r="B220" i="1"/>
  <c r="C220" i="1" s="1"/>
  <c r="C213" i="1"/>
  <c r="C208" i="1"/>
  <c r="B48" i="10"/>
  <c r="B46" i="10"/>
  <c r="B44" i="10"/>
  <c r="G37" i="10"/>
  <c r="G41" i="10" s="1"/>
  <c r="F37" i="10"/>
  <c r="F40" i="10" s="1"/>
  <c r="B187" i="1"/>
  <c r="C187" i="1" s="1"/>
  <c r="C180" i="1"/>
  <c r="C175" i="1"/>
  <c r="E157" i="3" l="1"/>
  <c r="F157" i="3" s="1"/>
  <c r="G140" i="3"/>
  <c r="G143" i="3" s="1"/>
  <c r="G144" i="3" s="1"/>
  <c r="G146" i="3" s="1"/>
  <c r="E140" i="3"/>
  <c r="E143" i="3" s="1"/>
  <c r="E144" i="3" s="1"/>
  <c r="F140" i="3"/>
  <c r="F143" i="3" s="1"/>
  <c r="F144" i="3" s="1"/>
  <c r="E150" i="3"/>
  <c r="F150" i="3"/>
  <c r="G150" i="3"/>
  <c r="G117" i="12"/>
  <c r="E124" i="12"/>
  <c r="F124" i="12" s="1"/>
  <c r="F107" i="12"/>
  <c r="F110" i="12" s="1"/>
  <c r="F111" i="12" s="1"/>
  <c r="F113" i="12" s="1"/>
  <c r="E107" i="12"/>
  <c r="E110" i="12" s="1"/>
  <c r="E111" i="12" s="1"/>
  <c r="G107" i="12"/>
  <c r="G110" i="12" s="1"/>
  <c r="G111" i="12" s="1"/>
  <c r="E117" i="12"/>
  <c r="F117" i="12"/>
  <c r="G84" i="12"/>
  <c r="E91" i="12"/>
  <c r="F91" i="12" s="1"/>
  <c r="E74" i="12"/>
  <c r="E77" i="12" s="1"/>
  <c r="E78" i="12" s="1"/>
  <c r="F74" i="12"/>
  <c r="F77" i="12" s="1"/>
  <c r="F78" i="12" s="1"/>
  <c r="E84" i="12"/>
  <c r="F84" i="12"/>
  <c r="G74" i="12"/>
  <c r="G77" i="12" s="1"/>
  <c r="G78" i="12" s="1"/>
  <c r="E190" i="4"/>
  <c r="F190" i="4" s="1"/>
  <c r="F176" i="4"/>
  <c r="F177" i="4" s="1"/>
  <c r="F180" i="4" s="1"/>
  <c r="E173" i="4"/>
  <c r="E176" i="4" s="1"/>
  <c r="E177" i="4" s="1"/>
  <c r="G173" i="4"/>
  <c r="G176" i="4" s="1"/>
  <c r="G177" i="4" s="1"/>
  <c r="E183" i="4"/>
  <c r="F183" i="4"/>
  <c r="G183" i="4"/>
  <c r="F150" i="4"/>
  <c r="E157" i="4"/>
  <c r="F157" i="4" s="1"/>
  <c r="G150" i="4"/>
  <c r="E140" i="4"/>
  <c r="E143" i="4" s="1"/>
  <c r="E144" i="4" s="1"/>
  <c r="F140" i="4"/>
  <c r="F143" i="4" s="1"/>
  <c r="F144" i="4" s="1"/>
  <c r="G140" i="4"/>
  <c r="G143" i="4" s="1"/>
  <c r="G144" i="4" s="1"/>
  <c r="E150" i="4"/>
  <c r="G117" i="4"/>
  <c r="E124" i="4"/>
  <c r="F124" i="4" s="1"/>
  <c r="F107" i="4"/>
  <c r="F110" i="4" s="1"/>
  <c r="F111" i="4" s="1"/>
  <c r="F113" i="4" s="1"/>
  <c r="G107" i="4"/>
  <c r="G110" i="4" s="1"/>
  <c r="G111" i="4" s="1"/>
  <c r="E107" i="4"/>
  <c r="E110" i="4" s="1"/>
  <c r="E111" i="4" s="1"/>
  <c r="E113" i="4" s="1"/>
  <c r="E117" i="4"/>
  <c r="F117" i="4"/>
  <c r="F117" i="13"/>
  <c r="E124" i="13"/>
  <c r="F124" i="13" s="1"/>
  <c r="E107" i="13"/>
  <c r="E110" i="13" s="1"/>
  <c r="E111" i="13" s="1"/>
  <c r="F107" i="13"/>
  <c r="F110" i="13" s="1"/>
  <c r="F111" i="13" s="1"/>
  <c r="G107" i="13"/>
  <c r="G110" i="13" s="1"/>
  <c r="G111" i="13" s="1"/>
  <c r="E117" i="13"/>
  <c r="G117" i="13"/>
  <c r="G51" i="12"/>
  <c r="E58" i="12"/>
  <c r="F58" i="12" s="1"/>
  <c r="E41" i="12"/>
  <c r="E44" i="12" s="1"/>
  <c r="E45" i="12" s="1"/>
  <c r="F41" i="12"/>
  <c r="F44" i="12" s="1"/>
  <c r="F45" i="12" s="1"/>
  <c r="G41" i="12"/>
  <c r="G44" i="12" s="1"/>
  <c r="G45" i="12" s="1"/>
  <c r="E51" i="12"/>
  <c r="F51" i="12"/>
  <c r="E91" i="13"/>
  <c r="F91" i="13" s="1"/>
  <c r="G77" i="13"/>
  <c r="G78" i="13" s="1"/>
  <c r="G80" i="13" s="1"/>
  <c r="E74" i="13"/>
  <c r="E77" i="13" s="1"/>
  <c r="E78" i="13" s="1"/>
  <c r="F74" i="13"/>
  <c r="F77" i="13" s="1"/>
  <c r="F78" i="13" s="1"/>
  <c r="E84" i="13"/>
  <c r="F84" i="13"/>
  <c r="G84" i="13"/>
  <c r="G84" i="4"/>
  <c r="G74" i="4"/>
  <c r="G77" i="4" s="1"/>
  <c r="G78" i="4" s="1"/>
  <c r="G81" i="4" s="1"/>
  <c r="E91" i="4"/>
  <c r="F91" i="4" s="1"/>
  <c r="F74" i="4"/>
  <c r="F77" i="4" s="1"/>
  <c r="F78" i="4" s="1"/>
  <c r="E74" i="4"/>
  <c r="E77" i="4" s="1"/>
  <c r="E78" i="4" s="1"/>
  <c r="E84" i="4"/>
  <c r="F84" i="4"/>
  <c r="E124" i="3"/>
  <c r="F124" i="3" s="1"/>
  <c r="G110" i="3"/>
  <c r="G111" i="3" s="1"/>
  <c r="G113" i="3" s="1"/>
  <c r="E107" i="3"/>
  <c r="E110" i="3" s="1"/>
  <c r="E111" i="3" s="1"/>
  <c r="F107" i="3"/>
  <c r="F110" i="3" s="1"/>
  <c r="F111" i="3" s="1"/>
  <c r="E117" i="3"/>
  <c r="F117" i="3"/>
  <c r="G117" i="3"/>
  <c r="E319" i="1"/>
  <c r="I319" i="1" s="1"/>
  <c r="D319" i="1"/>
  <c r="G319" i="1"/>
  <c r="K319" i="1" s="1"/>
  <c r="F95" i="10"/>
  <c r="G95" i="10" s="1"/>
  <c r="E73" i="10"/>
  <c r="F73" i="10"/>
  <c r="G88" i="10"/>
  <c r="G73" i="10"/>
  <c r="E74" i="10"/>
  <c r="F74" i="10"/>
  <c r="E88" i="10"/>
  <c r="G74" i="10"/>
  <c r="F88" i="10"/>
  <c r="G74" i="9"/>
  <c r="E88" i="9"/>
  <c r="F88" i="9"/>
  <c r="G73" i="9"/>
  <c r="G88" i="9"/>
  <c r="F73" i="9"/>
  <c r="E74" i="9"/>
  <c r="F95" i="9"/>
  <c r="G95" i="9" s="1"/>
  <c r="E73" i="9"/>
  <c r="F54" i="11"/>
  <c r="G54" i="11"/>
  <c r="G39" i="11"/>
  <c r="F61" i="11"/>
  <c r="G61" i="11" s="1"/>
  <c r="E40" i="11"/>
  <c r="F40" i="11"/>
  <c r="E54" i="11"/>
  <c r="E39" i="11"/>
  <c r="G40" i="11"/>
  <c r="G188" i="5"/>
  <c r="E174" i="5"/>
  <c r="F174" i="5"/>
  <c r="E173" i="5"/>
  <c r="F173" i="5"/>
  <c r="E195" i="5"/>
  <c r="F195" i="5" s="1"/>
  <c r="G173" i="5"/>
  <c r="F188" i="5"/>
  <c r="E188" i="5"/>
  <c r="G286" i="1"/>
  <c r="K286" i="1" s="1"/>
  <c r="C286" i="1"/>
  <c r="E286" i="1" s="1"/>
  <c r="D286" i="1"/>
  <c r="G253" i="1"/>
  <c r="K253" i="1" s="1"/>
  <c r="D253" i="1"/>
  <c r="C253" i="1"/>
  <c r="E253" i="1" s="1"/>
  <c r="E220" i="1"/>
  <c r="J220" i="1" s="1"/>
  <c r="D220" i="1"/>
  <c r="H220" i="1"/>
  <c r="K220" i="1" s="1"/>
  <c r="E41" i="10"/>
  <c r="F41" i="10"/>
  <c r="F50" i="10" s="1"/>
  <c r="G40" i="10"/>
  <c r="G50" i="10" s="1"/>
  <c r="F55" i="10"/>
  <c r="G55" i="10"/>
  <c r="E55" i="10"/>
  <c r="F53" i="10"/>
  <c r="F42" i="10"/>
  <c r="F44" i="10" s="1"/>
  <c r="F62" i="10"/>
  <c r="G62" i="10" s="1"/>
  <c r="E40" i="10"/>
  <c r="G187" i="1"/>
  <c r="E187" i="1"/>
  <c r="I187" i="1" s="1"/>
  <c r="H187" i="1"/>
  <c r="D187" i="1"/>
  <c r="G147" i="3" l="1"/>
  <c r="F146" i="3"/>
  <c r="F147" i="3"/>
  <c r="E146" i="3"/>
  <c r="E147" i="3"/>
  <c r="F114" i="12"/>
  <c r="G113" i="12"/>
  <c r="G114" i="12"/>
  <c r="E113" i="12"/>
  <c r="E114" i="12"/>
  <c r="E80" i="12"/>
  <c r="E81" i="12"/>
  <c r="F81" i="12"/>
  <c r="F80" i="12"/>
  <c r="G81" i="12"/>
  <c r="G80" i="12"/>
  <c r="F179" i="4"/>
  <c r="G180" i="4"/>
  <c r="G179" i="4"/>
  <c r="E179" i="4"/>
  <c r="E180" i="4"/>
  <c r="E146" i="4"/>
  <c r="E147" i="4"/>
  <c r="G146" i="4"/>
  <c r="G147" i="4"/>
  <c r="F146" i="4"/>
  <c r="F147" i="4"/>
  <c r="E114" i="4"/>
  <c r="G114" i="4"/>
  <c r="G113" i="4"/>
  <c r="F114" i="4"/>
  <c r="F113" i="13"/>
  <c r="F114" i="13"/>
  <c r="G113" i="13"/>
  <c r="G114" i="13"/>
  <c r="E114" i="13"/>
  <c r="E113" i="13"/>
  <c r="F47" i="12"/>
  <c r="F48" i="12"/>
  <c r="G47" i="12"/>
  <c r="G48" i="12"/>
  <c r="E47" i="12"/>
  <c r="E48" i="12"/>
  <c r="G81" i="13"/>
  <c r="F80" i="13"/>
  <c r="F81" i="13"/>
  <c r="E80" i="13"/>
  <c r="E81" i="13"/>
  <c r="F81" i="4"/>
  <c r="F80" i="4"/>
  <c r="G80" i="4"/>
  <c r="E80" i="4"/>
  <c r="E81" i="4"/>
  <c r="G114" i="3"/>
  <c r="F113" i="3"/>
  <c r="F114" i="3"/>
  <c r="E113" i="3"/>
  <c r="E114" i="3"/>
  <c r="F319" i="1"/>
  <c r="J319" i="1"/>
  <c r="F83" i="10"/>
  <c r="E83" i="10"/>
  <c r="F86" i="10"/>
  <c r="G75" i="10"/>
  <c r="G77" i="10" s="1"/>
  <c r="G86" i="10"/>
  <c r="F75" i="10"/>
  <c r="E75" i="10"/>
  <c r="E84" i="10" s="1"/>
  <c r="E86" i="10"/>
  <c r="G83" i="10"/>
  <c r="G83" i="9"/>
  <c r="F75" i="9"/>
  <c r="F85" i="9" s="1"/>
  <c r="F86" i="9"/>
  <c r="E83" i="9"/>
  <c r="E75" i="9"/>
  <c r="E77" i="9" s="1"/>
  <c r="E86" i="9"/>
  <c r="G75" i="9"/>
  <c r="G86" i="9"/>
  <c r="F83" i="9"/>
  <c r="F49" i="11"/>
  <c r="E49" i="11"/>
  <c r="G52" i="11"/>
  <c r="G41" i="11"/>
  <c r="G43" i="11" s="1"/>
  <c r="G49" i="11"/>
  <c r="F52" i="11"/>
  <c r="E41" i="11"/>
  <c r="E43" i="11" s="1"/>
  <c r="E52" i="11"/>
  <c r="F41" i="11"/>
  <c r="E183" i="5"/>
  <c r="E175" i="5"/>
  <c r="E186" i="5"/>
  <c r="F186" i="5"/>
  <c r="F175" i="5"/>
  <c r="F183" i="5"/>
  <c r="G186" i="5"/>
  <c r="G175" i="5"/>
  <c r="G183" i="5"/>
  <c r="F286" i="1"/>
  <c r="J286" i="1"/>
  <c r="I286" i="1"/>
  <c r="J253" i="1"/>
  <c r="F253" i="1"/>
  <c r="I253" i="1"/>
  <c r="F220" i="1"/>
  <c r="I220" i="1"/>
  <c r="E50" i="10"/>
  <c r="G53" i="10"/>
  <c r="G42" i="10"/>
  <c r="G44" i="10" s="1"/>
  <c r="G45" i="10" s="1"/>
  <c r="G47" i="10" s="1"/>
  <c r="F48" i="10"/>
  <c r="F45" i="10"/>
  <c r="F47" i="10" s="1"/>
  <c r="F52" i="10"/>
  <c r="F51" i="10"/>
  <c r="E42" i="10"/>
  <c r="E52" i="10" s="1"/>
  <c r="E53" i="10"/>
  <c r="K187" i="1"/>
  <c r="F187" i="1"/>
  <c r="J187" i="1"/>
  <c r="B48" i="9"/>
  <c r="B46" i="9"/>
  <c r="B44" i="9"/>
  <c r="G37" i="9"/>
  <c r="F37" i="9"/>
  <c r="B80" i="3"/>
  <c r="B78" i="3"/>
  <c r="B76" i="3"/>
  <c r="G70" i="3"/>
  <c r="F70" i="3"/>
  <c r="B47" i="13"/>
  <c r="B45" i="13"/>
  <c r="B43" i="13"/>
  <c r="G37" i="13"/>
  <c r="G41" i="13" s="1"/>
  <c r="F37" i="13"/>
  <c r="B15" i="9"/>
  <c r="B13" i="9"/>
  <c r="B11" i="9"/>
  <c r="G4" i="9"/>
  <c r="F4" i="9"/>
  <c r="B147" i="5"/>
  <c r="B145" i="5"/>
  <c r="B143" i="5"/>
  <c r="G137" i="5"/>
  <c r="F137" i="5"/>
  <c r="B114" i="5"/>
  <c r="B112" i="5"/>
  <c r="B110" i="5"/>
  <c r="G104" i="5"/>
  <c r="F104" i="5"/>
  <c r="G81" i="10" l="1"/>
  <c r="G78" i="10"/>
  <c r="G80" i="10" s="1"/>
  <c r="G85" i="10"/>
  <c r="G84" i="10"/>
  <c r="E77" i="10"/>
  <c r="E85" i="10"/>
  <c r="F77" i="10"/>
  <c r="F85" i="10"/>
  <c r="F84" i="10"/>
  <c r="E85" i="9"/>
  <c r="E81" i="9"/>
  <c r="E78" i="9"/>
  <c r="E80" i="9" s="1"/>
  <c r="G77" i="9"/>
  <c r="G84" i="9"/>
  <c r="E84" i="9"/>
  <c r="F77" i="9"/>
  <c r="F84" i="9"/>
  <c r="G85" i="9"/>
  <c r="G44" i="11"/>
  <c r="G46" i="11" s="1"/>
  <c r="G47" i="11"/>
  <c r="G50" i="11"/>
  <c r="F43" i="11"/>
  <c r="F51" i="11"/>
  <c r="G51" i="11"/>
  <c r="E47" i="11"/>
  <c r="E44" i="11"/>
  <c r="E46" i="11" s="1"/>
  <c r="E50" i="11"/>
  <c r="E51" i="11"/>
  <c r="F50" i="11"/>
  <c r="E177" i="5"/>
  <c r="E178" i="5" s="1"/>
  <c r="E184" i="5"/>
  <c r="E185" i="5"/>
  <c r="F177" i="5"/>
  <c r="F178" i="5" s="1"/>
  <c r="F184" i="5"/>
  <c r="F185" i="5"/>
  <c r="G177" i="5"/>
  <c r="G178" i="5" s="1"/>
  <c r="G184" i="5"/>
  <c r="G185" i="5"/>
  <c r="G48" i="10"/>
  <c r="G51" i="10"/>
  <c r="G52" i="10"/>
  <c r="E44" i="10"/>
  <c r="E51" i="10"/>
  <c r="G41" i="9"/>
  <c r="F55" i="9"/>
  <c r="G40" i="9"/>
  <c r="G50" i="9" s="1"/>
  <c r="F62" i="9"/>
  <c r="G62" i="9" s="1"/>
  <c r="F40" i="9"/>
  <c r="E41" i="9"/>
  <c r="G55" i="9"/>
  <c r="E40" i="9"/>
  <c r="F41" i="9"/>
  <c r="E55" i="9"/>
  <c r="E91" i="3"/>
  <c r="F91" i="3" s="1"/>
  <c r="G74" i="3"/>
  <c r="G77" i="3" s="1"/>
  <c r="G78" i="3" s="1"/>
  <c r="G80" i="3" s="1"/>
  <c r="E74" i="3"/>
  <c r="E77" i="3" s="1"/>
  <c r="E78" i="3" s="1"/>
  <c r="F74" i="3"/>
  <c r="F77" i="3" s="1"/>
  <c r="F78" i="3" s="1"/>
  <c r="E84" i="3"/>
  <c r="F84" i="3"/>
  <c r="G84" i="3"/>
  <c r="E58" i="13"/>
  <c r="F58" i="13" s="1"/>
  <c r="G44" i="13"/>
  <c r="G45" i="13" s="1"/>
  <c r="G47" i="13" s="1"/>
  <c r="E51" i="13"/>
  <c r="E41" i="13"/>
  <c r="E44" i="13" s="1"/>
  <c r="E45" i="13" s="1"/>
  <c r="F41" i="13"/>
  <c r="F44" i="13" s="1"/>
  <c r="F45" i="13" s="1"/>
  <c r="F51" i="13"/>
  <c r="G51" i="13"/>
  <c r="G22" i="9"/>
  <c r="F29" i="9"/>
  <c r="G29" i="9" s="1"/>
  <c r="F7" i="9"/>
  <c r="G7" i="9"/>
  <c r="E8" i="9"/>
  <c r="E22" i="9"/>
  <c r="E7" i="9"/>
  <c r="F8" i="9"/>
  <c r="G8" i="9"/>
  <c r="F22" i="9"/>
  <c r="G155" i="5"/>
  <c r="E162" i="5"/>
  <c r="F162" i="5" s="1"/>
  <c r="G141" i="5"/>
  <c r="E140" i="5"/>
  <c r="G140" i="5"/>
  <c r="F141" i="5"/>
  <c r="E155" i="5"/>
  <c r="F140" i="5"/>
  <c r="E141" i="5"/>
  <c r="F155" i="5"/>
  <c r="G122" i="5"/>
  <c r="E129" i="5"/>
  <c r="F129" i="5" s="1"/>
  <c r="G108" i="5"/>
  <c r="E107" i="5"/>
  <c r="F108" i="5"/>
  <c r="E122" i="5"/>
  <c r="F107" i="5"/>
  <c r="G107" i="5"/>
  <c r="E108" i="5"/>
  <c r="F122" i="5"/>
  <c r="B81" i="5"/>
  <c r="B79" i="5"/>
  <c r="B77" i="5"/>
  <c r="G71" i="5"/>
  <c r="F75" i="5" s="1"/>
  <c r="F71" i="5"/>
  <c r="B154" i="1"/>
  <c r="C154" i="1" s="1"/>
  <c r="C147" i="1"/>
  <c r="C142" i="1"/>
  <c r="B121" i="1"/>
  <c r="H121" i="1" s="1"/>
  <c r="C114" i="1"/>
  <c r="C109" i="1"/>
  <c r="G88" i="1"/>
  <c r="B88" i="1"/>
  <c r="C88" i="1" s="1"/>
  <c r="C81" i="1"/>
  <c r="C76" i="1"/>
  <c r="B47" i="4"/>
  <c r="B45" i="4"/>
  <c r="B43" i="4"/>
  <c r="G37" i="4"/>
  <c r="F37" i="4"/>
  <c r="B15" i="11"/>
  <c r="B13" i="11"/>
  <c r="B11" i="11"/>
  <c r="G4" i="11"/>
  <c r="E8" i="11" s="1"/>
  <c r="F4" i="11"/>
  <c r="F7" i="11" s="1"/>
  <c r="B47" i="3"/>
  <c r="B45" i="3"/>
  <c r="B43" i="3"/>
  <c r="G37" i="3"/>
  <c r="G41" i="3" s="1"/>
  <c r="F37" i="3"/>
  <c r="B14" i="13"/>
  <c r="B12" i="13"/>
  <c r="B10" i="13"/>
  <c r="G4" i="13"/>
  <c r="F8" i="13" s="1"/>
  <c r="F4" i="13"/>
  <c r="B48" i="5"/>
  <c r="B46" i="5"/>
  <c r="B44" i="5"/>
  <c r="G38" i="5"/>
  <c r="F38" i="5"/>
  <c r="E41" i="5" s="1"/>
  <c r="B55" i="1"/>
  <c r="G55" i="1" s="1"/>
  <c r="C48" i="1"/>
  <c r="C43" i="1"/>
  <c r="B14" i="12"/>
  <c r="B12" i="12"/>
  <c r="B10" i="12"/>
  <c r="G4" i="12"/>
  <c r="F4" i="12"/>
  <c r="B14" i="3"/>
  <c r="B12" i="3"/>
  <c r="B10" i="3"/>
  <c r="G4" i="3"/>
  <c r="F4" i="3"/>
  <c r="F81" i="10" l="1"/>
  <c r="F78" i="10"/>
  <c r="F80" i="10" s="1"/>
  <c r="E81" i="10"/>
  <c r="E78" i="10"/>
  <c r="E80" i="10" s="1"/>
  <c r="F81" i="9"/>
  <c r="F78" i="9"/>
  <c r="F80" i="9" s="1"/>
  <c r="G81" i="9"/>
  <c r="G78" i="9"/>
  <c r="G80" i="9" s="1"/>
  <c r="F47" i="11"/>
  <c r="F44" i="11"/>
  <c r="F46" i="11" s="1"/>
  <c r="G180" i="5"/>
  <c r="G181" i="5"/>
  <c r="E181" i="5"/>
  <c r="E180" i="5"/>
  <c r="F181" i="5"/>
  <c r="F180" i="5"/>
  <c r="E48" i="10"/>
  <c r="E45" i="10"/>
  <c r="E47" i="10" s="1"/>
  <c r="E7" i="11"/>
  <c r="E9" i="11" s="1"/>
  <c r="E42" i="9"/>
  <c r="E44" i="9" s="1"/>
  <c r="E53" i="9"/>
  <c r="E50" i="9"/>
  <c r="F42" i="9"/>
  <c r="F44" i="9" s="1"/>
  <c r="F53" i="9"/>
  <c r="G53" i="9"/>
  <c r="G42" i="9"/>
  <c r="G52" i="9" s="1"/>
  <c r="F50" i="9"/>
  <c r="G81" i="3"/>
  <c r="F80" i="3"/>
  <c r="F81" i="3"/>
  <c r="E80" i="3"/>
  <c r="E81" i="3"/>
  <c r="G48" i="13"/>
  <c r="E47" i="13"/>
  <c r="E48" i="13"/>
  <c r="F47" i="13"/>
  <c r="F48" i="13"/>
  <c r="F17" i="9"/>
  <c r="E17" i="9"/>
  <c r="E9" i="9"/>
  <c r="E11" i="9" s="1"/>
  <c r="E20" i="9"/>
  <c r="G17" i="9"/>
  <c r="G20" i="9"/>
  <c r="G9" i="9"/>
  <c r="G11" i="9" s="1"/>
  <c r="F9" i="9"/>
  <c r="F11" i="9" s="1"/>
  <c r="F20" i="9"/>
  <c r="F19" i="9"/>
  <c r="G150" i="5"/>
  <c r="E150" i="5"/>
  <c r="E142" i="5"/>
  <c r="E144" i="5" s="1"/>
  <c r="E145" i="5" s="1"/>
  <c r="E153" i="5"/>
  <c r="F142" i="5"/>
  <c r="F144" i="5" s="1"/>
  <c r="F145" i="5" s="1"/>
  <c r="F153" i="5"/>
  <c r="F150" i="5"/>
  <c r="G153" i="5"/>
  <c r="G142" i="5"/>
  <c r="G144" i="5" s="1"/>
  <c r="G145" i="5" s="1"/>
  <c r="E117" i="5"/>
  <c r="G117" i="5"/>
  <c r="G120" i="5"/>
  <c r="G109" i="5"/>
  <c r="G111" i="5" s="1"/>
  <c r="G112" i="5" s="1"/>
  <c r="F109" i="5"/>
  <c r="F111" i="5" s="1"/>
  <c r="F112" i="5" s="1"/>
  <c r="F120" i="5"/>
  <c r="F117" i="5"/>
  <c r="E109" i="5"/>
  <c r="E111" i="5" s="1"/>
  <c r="E112" i="5" s="1"/>
  <c r="E120" i="5"/>
  <c r="G89" i="5"/>
  <c r="G75" i="5"/>
  <c r="E89" i="5"/>
  <c r="E74" i="5"/>
  <c r="F74" i="5"/>
  <c r="F87" i="5" s="1"/>
  <c r="E96" i="5"/>
  <c r="F96" i="5" s="1"/>
  <c r="G74" i="5"/>
  <c r="E75" i="5"/>
  <c r="F89" i="5"/>
  <c r="H154" i="1"/>
  <c r="E154" i="1"/>
  <c r="J154" i="1" s="1"/>
  <c r="D154" i="1"/>
  <c r="G154" i="1"/>
  <c r="G121" i="1"/>
  <c r="K121" i="1" s="1"/>
  <c r="D121" i="1"/>
  <c r="C121" i="1"/>
  <c r="E121" i="1" s="1"/>
  <c r="E88" i="1"/>
  <c r="J88" i="1" s="1"/>
  <c r="D88" i="1"/>
  <c r="H88" i="1"/>
  <c r="K88" i="1" s="1"/>
  <c r="E51" i="4"/>
  <c r="E58" i="4"/>
  <c r="F58" i="4" s="1"/>
  <c r="F51" i="4"/>
  <c r="G51" i="4"/>
  <c r="E41" i="4"/>
  <c r="E44" i="4" s="1"/>
  <c r="E45" i="4" s="1"/>
  <c r="F41" i="4"/>
  <c r="F44" i="4" s="1"/>
  <c r="F45" i="4" s="1"/>
  <c r="G41" i="4"/>
  <c r="G44" i="4" s="1"/>
  <c r="G45" i="4" s="1"/>
  <c r="G7" i="11"/>
  <c r="F29" i="11"/>
  <c r="G29" i="11" s="1"/>
  <c r="G22" i="11"/>
  <c r="E20" i="11"/>
  <c r="F8" i="11"/>
  <c r="E22" i="11"/>
  <c r="G8" i="11"/>
  <c r="F22" i="11"/>
  <c r="E58" i="3"/>
  <c r="F58" i="3" s="1"/>
  <c r="G44" i="3"/>
  <c r="G45" i="3" s="1"/>
  <c r="G47" i="3" s="1"/>
  <c r="E41" i="3"/>
  <c r="E44" i="3" s="1"/>
  <c r="E45" i="3" s="1"/>
  <c r="F41" i="3"/>
  <c r="F44" i="3" s="1"/>
  <c r="F45" i="3" s="1"/>
  <c r="E51" i="3"/>
  <c r="F51" i="3"/>
  <c r="G51" i="3"/>
  <c r="E25" i="13"/>
  <c r="F25" i="13" s="1"/>
  <c r="F11" i="13"/>
  <c r="F12" i="13" s="1"/>
  <c r="F14" i="13" s="1"/>
  <c r="E8" i="13"/>
  <c r="E11" i="13" s="1"/>
  <c r="E12" i="13" s="1"/>
  <c r="F18" i="13"/>
  <c r="G8" i="13"/>
  <c r="G11" i="13" s="1"/>
  <c r="G12" i="13" s="1"/>
  <c r="E18" i="13"/>
  <c r="G18" i="13"/>
  <c r="E63" i="5"/>
  <c r="F63" i="5" s="1"/>
  <c r="F41" i="5"/>
  <c r="G41" i="5"/>
  <c r="E42" i="5"/>
  <c r="E54" i="5" s="1"/>
  <c r="G42" i="5"/>
  <c r="F42" i="5"/>
  <c r="E56" i="5"/>
  <c r="F56" i="5"/>
  <c r="G56" i="5"/>
  <c r="H55" i="1"/>
  <c r="K55" i="1" s="1"/>
  <c r="C55" i="1"/>
  <c r="E55" i="1" s="1"/>
  <c r="D55" i="1"/>
  <c r="F18" i="12"/>
  <c r="G18" i="12"/>
  <c r="E25" i="12"/>
  <c r="F25" i="12" s="1"/>
  <c r="F8" i="12"/>
  <c r="F11" i="12" s="1"/>
  <c r="F12" i="12" s="1"/>
  <c r="G8" i="12"/>
  <c r="G11" i="12" s="1"/>
  <c r="G12" i="12" s="1"/>
  <c r="E18" i="12"/>
  <c r="E8" i="12"/>
  <c r="E11" i="12" s="1"/>
  <c r="E12" i="12" s="1"/>
  <c r="E25" i="3"/>
  <c r="F25" i="3" s="1"/>
  <c r="G18" i="3"/>
  <c r="F18" i="3"/>
  <c r="E8" i="3"/>
  <c r="E11" i="3" s="1"/>
  <c r="E12" i="3" s="1"/>
  <c r="F8" i="3"/>
  <c r="F11" i="3" s="1"/>
  <c r="F12" i="3" s="1"/>
  <c r="G8" i="3"/>
  <c r="G11" i="3" s="1"/>
  <c r="G12" i="3" s="1"/>
  <c r="E18" i="3"/>
  <c r="F84" i="5" l="1"/>
  <c r="E118" i="5"/>
  <c r="E119" i="5"/>
  <c r="E43" i="5"/>
  <c r="E45" i="5" s="1"/>
  <c r="E46" i="5" s="1"/>
  <c r="E48" i="5" s="1"/>
  <c r="E11" i="11"/>
  <c r="E15" i="11" s="1"/>
  <c r="E18" i="11"/>
  <c r="E17" i="11"/>
  <c r="E52" i="9"/>
  <c r="F48" i="9"/>
  <c r="F45" i="9"/>
  <c r="F47" i="9" s="1"/>
  <c r="F52" i="9"/>
  <c r="F51" i="9"/>
  <c r="E51" i="9"/>
  <c r="G44" i="9"/>
  <c r="G51" i="9"/>
  <c r="E48" i="9"/>
  <c r="E45" i="9"/>
  <c r="E47" i="9" s="1"/>
  <c r="F18" i="9"/>
  <c r="G18" i="9"/>
  <c r="F15" i="9"/>
  <c r="F12" i="9"/>
  <c r="F14" i="9" s="1"/>
  <c r="E19" i="9"/>
  <c r="G15" i="9"/>
  <c r="G12" i="9"/>
  <c r="G14" i="9" s="1"/>
  <c r="E15" i="9"/>
  <c r="E12" i="9"/>
  <c r="E14" i="9" s="1"/>
  <c r="G19" i="9"/>
  <c r="E18" i="9"/>
  <c r="F148" i="5"/>
  <c r="F147" i="5"/>
  <c r="G151" i="5"/>
  <c r="F152" i="5"/>
  <c r="G152" i="5"/>
  <c r="E148" i="5"/>
  <c r="E147" i="5"/>
  <c r="E152" i="5"/>
  <c r="G148" i="5"/>
  <c r="G147" i="5"/>
  <c r="F151" i="5"/>
  <c r="E151" i="5"/>
  <c r="G118" i="5"/>
  <c r="F119" i="5"/>
  <c r="G119" i="5"/>
  <c r="E115" i="5"/>
  <c r="E114" i="5"/>
  <c r="G115" i="5"/>
  <c r="G114" i="5"/>
  <c r="F118" i="5"/>
  <c r="F115" i="5"/>
  <c r="F114" i="5"/>
  <c r="F76" i="5"/>
  <c r="F78" i="5" s="1"/>
  <c r="F79" i="5" s="1"/>
  <c r="F81" i="5" s="1"/>
  <c r="E76" i="5"/>
  <c r="E86" i="5" s="1"/>
  <c r="G76" i="5"/>
  <c r="G87" i="5"/>
  <c r="E87" i="5"/>
  <c r="G84" i="5"/>
  <c r="E84" i="5"/>
  <c r="F154" i="1"/>
  <c r="K154" i="1"/>
  <c r="I154" i="1"/>
  <c r="J121" i="1"/>
  <c r="I121" i="1"/>
  <c r="F121" i="1"/>
  <c r="F88" i="1"/>
  <c r="I88" i="1"/>
  <c r="F47" i="4"/>
  <c r="F48" i="4"/>
  <c r="E47" i="4"/>
  <c r="E48" i="4"/>
  <c r="G48" i="4"/>
  <c r="G47" i="4"/>
  <c r="G20" i="11"/>
  <c r="E19" i="11"/>
  <c r="G9" i="11"/>
  <c r="G11" i="11" s="1"/>
  <c r="G12" i="11" s="1"/>
  <c r="G14" i="11" s="1"/>
  <c r="F17" i="11"/>
  <c r="F20" i="11"/>
  <c r="F9" i="11"/>
  <c r="G17" i="11"/>
  <c r="G48" i="3"/>
  <c r="F47" i="3"/>
  <c r="F48" i="3"/>
  <c r="E47" i="3"/>
  <c r="E48" i="3"/>
  <c r="F15" i="13"/>
  <c r="G14" i="13"/>
  <c r="G15" i="13"/>
  <c r="E14" i="13"/>
  <c r="E15" i="13"/>
  <c r="F51" i="5"/>
  <c r="E51" i="5"/>
  <c r="G51" i="5"/>
  <c r="G43" i="5"/>
  <c r="G45" i="5" s="1"/>
  <c r="G46" i="5" s="1"/>
  <c r="G54" i="5"/>
  <c r="F43" i="5"/>
  <c r="F45" i="5" s="1"/>
  <c r="F46" i="5" s="1"/>
  <c r="F54" i="5"/>
  <c r="J55" i="1"/>
  <c r="F55" i="1"/>
  <c r="I55" i="1"/>
  <c r="F14" i="12"/>
  <c r="F15" i="12"/>
  <c r="G14" i="12"/>
  <c r="G15" i="12"/>
  <c r="E14" i="12"/>
  <c r="E15" i="12"/>
  <c r="F14" i="3"/>
  <c r="F15" i="3"/>
  <c r="E15" i="3"/>
  <c r="E14" i="3"/>
  <c r="G14" i="3"/>
  <c r="G15" i="3"/>
  <c r="E52" i="5" l="1"/>
  <c r="F82" i="5"/>
  <c r="E49" i="5"/>
  <c r="E53" i="5"/>
  <c r="F52" i="5"/>
  <c r="F85" i="5"/>
  <c r="E12" i="11"/>
  <c r="E14" i="11" s="1"/>
  <c r="G48" i="9"/>
  <c r="G45" i="9"/>
  <c r="G47" i="9" s="1"/>
  <c r="F86" i="5"/>
  <c r="E78" i="5"/>
  <c r="E79" i="5" s="1"/>
  <c r="E82" i="5" s="1"/>
  <c r="E85" i="5"/>
  <c r="G78" i="5"/>
  <c r="G79" i="5" s="1"/>
  <c r="G85" i="5"/>
  <c r="G86" i="5"/>
  <c r="G15" i="11"/>
  <c r="G19" i="11"/>
  <c r="G18" i="11"/>
  <c r="F11" i="11"/>
  <c r="F19" i="11"/>
  <c r="F18" i="11"/>
  <c r="G53" i="5"/>
  <c r="G52" i="5"/>
  <c r="F49" i="5"/>
  <c r="F48" i="5"/>
  <c r="F53" i="5"/>
  <c r="G49" i="5"/>
  <c r="G48" i="5"/>
  <c r="B13" i="5"/>
  <c r="B15" i="5"/>
  <c r="B11" i="5"/>
  <c r="R2563" i="1"/>
  <c r="M2563" i="1"/>
  <c r="N2563" i="1" s="1"/>
  <c r="N2556" i="1"/>
  <c r="N2551" i="1"/>
  <c r="E81" i="5" l="1"/>
  <c r="G82" i="5"/>
  <c r="G81" i="5"/>
  <c r="F15" i="11"/>
  <c r="F12" i="11"/>
  <c r="F14" i="11" s="1"/>
  <c r="P2563" i="1"/>
  <c r="U2563" i="1" s="1"/>
  <c r="O2563" i="1"/>
  <c r="S2563" i="1"/>
  <c r="V2563" i="1" s="1"/>
  <c r="T2563" i="1" l="1"/>
  <c r="Q2563" i="1"/>
  <c r="R2530" i="1" l="1"/>
  <c r="M2530" i="1"/>
  <c r="S2530" i="1" s="1"/>
  <c r="N2523" i="1"/>
  <c r="N2518" i="1"/>
  <c r="V2530" i="1" l="1"/>
  <c r="N2530" i="1"/>
  <c r="P2530" i="1" s="1"/>
  <c r="O2530" i="1"/>
  <c r="T2530" i="1" l="1"/>
  <c r="Q2530" i="1"/>
  <c r="U2530" i="1"/>
  <c r="B14" i="4" l="1"/>
  <c r="B12" i="4"/>
  <c r="B10" i="4"/>
  <c r="G4" i="4"/>
  <c r="F4" i="4"/>
  <c r="F8" i="4" l="1"/>
  <c r="F11" i="4" s="1"/>
  <c r="F12" i="4" s="1"/>
  <c r="E8" i="4"/>
  <c r="E11" i="4" s="1"/>
  <c r="E12" i="4" s="1"/>
  <c r="G8" i="4"/>
  <c r="G11" i="4" s="1"/>
  <c r="G12" i="4" s="1"/>
  <c r="E25" i="4"/>
  <c r="F25" i="4" s="1"/>
  <c r="F18" i="4"/>
  <c r="E18" i="4"/>
  <c r="G18" i="4"/>
  <c r="E15" i="4" l="1"/>
  <c r="E14" i="4"/>
  <c r="F15" i="4"/>
  <c r="F14" i="4"/>
  <c r="G15" i="4"/>
  <c r="G14" i="4"/>
  <c r="B15" i="10" l="1"/>
  <c r="B13" i="10"/>
  <c r="B11" i="10"/>
  <c r="G4" i="10"/>
  <c r="F4" i="10"/>
  <c r="G5" i="5"/>
  <c r="F5" i="5"/>
  <c r="F29" i="10" l="1"/>
  <c r="G29" i="10" s="1"/>
  <c r="F8" i="5"/>
  <c r="E23" i="5"/>
  <c r="F23" i="5"/>
  <c r="G23" i="5"/>
  <c r="G22" i="10"/>
  <c r="E8" i="10"/>
  <c r="G8" i="10"/>
  <c r="G7" i="10"/>
  <c r="E7" i="10"/>
  <c r="F7" i="10"/>
  <c r="E22" i="10"/>
  <c r="F22" i="10"/>
  <c r="F8" i="10"/>
  <c r="G9" i="5"/>
  <c r="E30" i="5"/>
  <c r="F30" i="5" s="1"/>
  <c r="G8" i="5"/>
  <c r="E8" i="5"/>
  <c r="E9" i="5"/>
  <c r="F9" i="5"/>
  <c r="G20" i="10" l="1"/>
  <c r="G17" i="10"/>
  <c r="G9" i="10"/>
  <c r="G11" i="10" s="1"/>
  <c r="G15" i="10" s="1"/>
  <c r="E20" i="10"/>
  <c r="E9" i="10"/>
  <c r="E19" i="10" s="1"/>
  <c r="E17" i="10"/>
  <c r="F17" i="10"/>
  <c r="F20" i="10"/>
  <c r="F9" i="10"/>
  <c r="F11" i="10" s="1"/>
  <c r="F10" i="5"/>
  <c r="F12" i="5" s="1"/>
  <c r="F18" i="5"/>
  <c r="F21" i="5"/>
  <c r="G18" i="5"/>
  <c r="G21" i="5"/>
  <c r="E18" i="5"/>
  <c r="E21" i="5"/>
  <c r="E10" i="5"/>
  <c r="E12" i="5" s="1"/>
  <c r="G10" i="5"/>
  <c r="G19" i="10" l="1"/>
  <c r="G18" i="10"/>
  <c r="G12" i="10"/>
  <c r="G14" i="10" s="1"/>
  <c r="F18" i="10"/>
  <c r="F12" i="10"/>
  <c r="F14" i="10" s="1"/>
  <c r="F15" i="10"/>
  <c r="F19" i="10"/>
  <c r="E11" i="10"/>
  <c r="E18" i="10"/>
  <c r="F13" i="5"/>
  <c r="F20" i="5"/>
  <c r="F19" i="5"/>
  <c r="G12" i="5"/>
  <c r="G13" i="5" s="1"/>
  <c r="G20" i="5"/>
  <c r="G19" i="5"/>
  <c r="E19" i="5"/>
  <c r="E13" i="5"/>
  <c r="E20" i="5"/>
  <c r="F16" i="5" l="1"/>
  <c r="F15" i="5"/>
  <c r="E16" i="5"/>
  <c r="E15" i="5"/>
  <c r="G16" i="5"/>
  <c r="G15" i="5"/>
  <c r="E15" i="10"/>
  <c r="E12" i="10"/>
  <c r="E14" i="10" s="1"/>
  <c r="B22" i="1" l="1"/>
  <c r="H22" i="1" s="1"/>
  <c r="C15" i="1"/>
  <c r="C10" i="1"/>
  <c r="C22" i="1" l="1"/>
  <c r="E22" i="1" s="1"/>
  <c r="J22" i="1" s="1"/>
  <c r="G22" i="1"/>
  <c r="K22" i="1" s="1"/>
  <c r="D22" i="1"/>
  <c r="F22" i="1" l="1"/>
  <c r="I22" i="1"/>
</calcChain>
</file>

<file path=xl/sharedStrings.xml><?xml version="1.0" encoding="utf-8"?>
<sst xmlns="http://schemas.openxmlformats.org/spreadsheetml/2006/main" count="2577" uniqueCount="256">
  <si>
    <t>Data from Flightradar24</t>
  </si>
  <si>
    <t>Edit only the red cells</t>
  </si>
  <si>
    <t>Date:</t>
  </si>
  <si>
    <t>4G:</t>
  </si>
  <si>
    <t>ü</t>
  </si>
  <si>
    <t>û</t>
  </si>
  <si>
    <t>Flight No:</t>
  </si>
  <si>
    <t>Satellite:</t>
  </si>
  <si>
    <t>From:</t>
  </si>
  <si>
    <t>Hemisphere</t>
  </si>
  <si>
    <t>To:</t>
  </si>
  <si>
    <t>Direction:</t>
  </si>
  <si>
    <t>Altitude:</t>
  </si>
  <si>
    <t>feet</t>
  </si>
  <si>
    <t>Method:</t>
  </si>
  <si>
    <t>metres</t>
  </si>
  <si>
    <t>C = 40 000</t>
  </si>
  <si>
    <t>r = 6371</t>
  </si>
  <si>
    <t>Calculated</t>
  </si>
  <si>
    <t>Speed</t>
  </si>
  <si>
    <t>Track</t>
  </si>
  <si>
    <t>ΔT</t>
  </si>
  <si>
    <t>Latitude1</t>
  </si>
  <si>
    <t>Longitude1</t>
  </si>
  <si>
    <t>Latitude2</t>
  </si>
  <si>
    <t>Longitude2</t>
  </si>
  <si>
    <t>angle a</t>
  </si>
  <si>
    <t>distance</t>
  </si>
  <si>
    <t>speed</t>
  </si>
  <si>
    <t>course (W)</t>
  </si>
  <si>
    <t>course (E)</t>
  </si>
  <si>
    <t>error</t>
  </si>
  <si>
    <t>('mmss)</t>
  </si>
  <si>
    <t>(seconds)</t>
  </si>
  <si>
    <t>(knots)</t>
  </si>
  <si>
    <t>(° True)</t>
  </si>
  <si>
    <t>(degrees)</t>
  </si>
  <si>
    <t>(nm)</t>
  </si>
  <si>
    <t>(km/h)</t>
  </si>
  <si>
    <t>(%)</t>
  </si>
  <si>
    <t>4G</t>
  </si>
  <si>
    <t>Satellite</t>
  </si>
  <si>
    <t>Blue cells are calculated</t>
  </si>
  <si>
    <r>
      <t>(</t>
    </r>
    <r>
      <rPr>
        <b/>
        <sz val="11"/>
        <color theme="1"/>
        <rFont val="Calibri"/>
        <family val="2"/>
      </rPr>
      <t>±</t>
    </r>
    <r>
      <rPr>
        <b/>
        <sz val="11"/>
        <color theme="1"/>
        <rFont val="Calibri"/>
        <family val="2"/>
        <scheme val="minor"/>
      </rPr>
      <t>decimal)</t>
    </r>
  </si>
  <si>
    <t>Melbourne</t>
  </si>
  <si>
    <t>SE</t>
  </si>
  <si>
    <t>Do NOT use a flight that crosses the equator at the International Date Line (IDL)</t>
  </si>
  <si>
    <t>r + altitude</t>
  </si>
  <si>
    <t>Bearing</t>
  </si>
  <si>
    <t>Date</t>
  </si>
  <si>
    <r>
      <rPr>
        <b/>
        <sz val="11"/>
        <color theme="1"/>
        <rFont val="Calibri"/>
        <family val="2"/>
      </rPr>
      <t>Δ</t>
    </r>
    <r>
      <rPr>
        <b/>
        <sz val="11"/>
        <color theme="1"/>
        <rFont val="Calibri"/>
        <family val="2"/>
        <scheme val="minor"/>
      </rPr>
      <t>long/</t>
    </r>
    <r>
      <rPr>
        <b/>
        <sz val="11"/>
        <color theme="1"/>
        <rFont val="Calibri"/>
        <family val="2"/>
      </rPr>
      <t>Δ</t>
    </r>
    <r>
      <rPr>
        <b/>
        <sz val="11"/>
        <color theme="1"/>
        <rFont val="Calibri"/>
        <family val="2"/>
        <scheme val="minor"/>
      </rPr>
      <t>Lat</t>
    </r>
  </si>
  <si>
    <t>LongDist/DiagDist</t>
  </si>
  <si>
    <t>LatDist/DiagDist</t>
  </si>
  <si>
    <t>LatDist/LongDist</t>
  </si>
  <si>
    <t>Flight No.</t>
  </si>
  <si>
    <t>From</t>
  </si>
  <si>
    <t>To</t>
  </si>
  <si>
    <t>(dec degs)</t>
  </si>
  <si>
    <t>Singapore</t>
  </si>
  <si>
    <t>Altitude (m)</t>
  </si>
  <si>
    <t>Altitude (feet)</t>
  </si>
  <si>
    <t>ΔT (s)</t>
  </si>
  <si>
    <t>Speed (knots)</t>
  </si>
  <si>
    <t>Speed (km/h)</t>
  </si>
  <si>
    <r>
      <t>Track (</t>
    </r>
    <r>
      <rPr>
        <b/>
        <sz val="11"/>
        <color theme="1"/>
        <rFont val="Calibri"/>
        <family val="2"/>
      </rPr>
      <t>° True)</t>
    </r>
  </si>
  <si>
    <t>T1 Latitude</t>
  </si>
  <si>
    <t>T1 Longitude</t>
  </si>
  <si>
    <t>T2 Latitude</t>
  </si>
  <si>
    <t>T2 Longitude</t>
  </si>
  <si>
    <r>
      <rPr>
        <b/>
        <sz val="11"/>
        <color theme="1"/>
        <rFont val="Calibri"/>
        <family val="2"/>
      </rPr>
      <t>Δ</t>
    </r>
    <r>
      <rPr>
        <b/>
        <sz val="11"/>
        <color theme="1"/>
        <rFont val="Calibri"/>
        <family val="2"/>
        <scheme val="minor"/>
      </rPr>
      <t xml:space="preserve"> Latitude</t>
    </r>
  </si>
  <si>
    <r>
      <rPr>
        <b/>
        <sz val="11"/>
        <color theme="1"/>
        <rFont val="Calibri"/>
        <family val="2"/>
      </rPr>
      <t xml:space="preserve">Δ </t>
    </r>
    <r>
      <rPr>
        <b/>
        <sz val="11"/>
        <color theme="1"/>
        <rFont val="Calibri"/>
        <family val="2"/>
        <scheme val="minor"/>
      </rPr>
      <t>Longitude</t>
    </r>
  </si>
  <si>
    <t>C = 40 000 km</t>
  </si>
  <si>
    <t>r = 6371 km</t>
  </si>
  <si>
    <t>atan() (decimal degrees)</t>
  </si>
  <si>
    <t>Calculations in BLUE</t>
  </si>
  <si>
    <t>Speed error (%)</t>
  </si>
  <si>
    <r>
      <t xml:space="preserve">0 </t>
    </r>
    <r>
      <rPr>
        <b/>
        <sz val="11"/>
        <color theme="1"/>
        <rFont val="Calibri"/>
        <family val="2"/>
      </rPr>
      <t>&lt; θ &lt; 90</t>
    </r>
  </si>
  <si>
    <r>
      <t xml:space="preserve">90 </t>
    </r>
    <r>
      <rPr>
        <b/>
        <sz val="11"/>
        <color theme="1"/>
        <rFont val="Calibri"/>
        <family val="2"/>
      </rPr>
      <t>&lt; θ &lt; 180</t>
    </r>
  </si>
  <si>
    <r>
      <t xml:space="preserve">180 </t>
    </r>
    <r>
      <rPr>
        <b/>
        <sz val="11"/>
        <color theme="1"/>
        <rFont val="Calibri"/>
        <family val="2"/>
      </rPr>
      <t>&lt; θ &lt; 270</t>
    </r>
  </si>
  <si>
    <r>
      <t xml:space="preserve">270 </t>
    </r>
    <r>
      <rPr>
        <b/>
        <sz val="11"/>
        <color theme="1"/>
        <rFont val="Calibri"/>
        <family val="2"/>
      </rPr>
      <t>&lt; θ &lt; 360</t>
    </r>
  </si>
  <si>
    <t>ΔT (sec)</t>
  </si>
  <si>
    <t>Lat dist (km)</t>
  </si>
  <si>
    <t>Long dist (km)</t>
  </si>
  <si>
    <t>Diag dist (km)</t>
  </si>
  <si>
    <t>Flight Calculations near the equator</t>
  </si>
  <si>
    <t>Flight Calculations Travelling due EAST</t>
  </si>
  <si>
    <t>Flight Calculations Travelling due NORTH</t>
  </si>
  <si>
    <t>LA</t>
  </si>
  <si>
    <t>BNE</t>
  </si>
  <si>
    <t>Brisbane</t>
  </si>
  <si>
    <t>SIN</t>
  </si>
  <si>
    <t>Flight Calculations Travelling due WEST</t>
  </si>
  <si>
    <t>Flight Calculations Travelling due SOUTH</t>
  </si>
  <si>
    <t>PER</t>
  </si>
  <si>
    <t>Perth</t>
  </si>
  <si>
    <t>TR16</t>
  </si>
  <si>
    <t>79a</t>
  </si>
  <si>
    <t>0209</t>
  </si>
  <si>
    <t>Video from iPhone</t>
  </si>
  <si>
    <t>MAV20 Example 4</t>
  </si>
  <si>
    <t>Video from PC viewed with Photos</t>
  </si>
  <si>
    <t>Speed error (knots)</t>
  </si>
  <si>
    <t>ΔT ('mmss)</t>
  </si>
  <si>
    <t>Sydney</t>
  </si>
  <si>
    <t>SW</t>
  </si>
  <si>
    <t>Hemisphere:</t>
  </si>
  <si>
    <t>DXB</t>
  </si>
  <si>
    <t>Dubai</t>
  </si>
  <si>
    <t>Miami</t>
  </si>
  <si>
    <t>MIA</t>
  </si>
  <si>
    <t>AA917</t>
  </si>
  <si>
    <t>Lima</t>
  </si>
  <si>
    <t>LIM</t>
  </si>
  <si>
    <t>0040</t>
  </si>
  <si>
    <t>DL40</t>
  </si>
  <si>
    <t>0238</t>
  </si>
  <si>
    <t>QF1330</t>
  </si>
  <si>
    <t>Antarctica</t>
  </si>
  <si>
    <t>ANT?</t>
  </si>
  <si>
    <t>0251</t>
  </si>
  <si>
    <t>0156</t>
  </si>
  <si>
    <t>EK704</t>
  </si>
  <si>
    <t>Port Louis</t>
  </si>
  <si>
    <t>MRU</t>
  </si>
  <si>
    <t>0407</t>
  </si>
  <si>
    <t>5Y97</t>
  </si>
  <si>
    <t>Leipzig</t>
  </si>
  <si>
    <t>LAX</t>
  </si>
  <si>
    <t>LEJ</t>
  </si>
  <si>
    <t>0146</t>
  </si>
  <si>
    <t>UA870</t>
  </si>
  <si>
    <t>San Fran</t>
  </si>
  <si>
    <t>0218</t>
  </si>
  <si>
    <t>QF63</t>
  </si>
  <si>
    <t>0241</t>
  </si>
  <si>
    <t>BA226</t>
  </si>
  <si>
    <t>ATL</t>
  </si>
  <si>
    <t>LHR</t>
  </si>
  <si>
    <t>Atlanta</t>
  </si>
  <si>
    <t>London</t>
  </si>
  <si>
    <t>0232</t>
  </si>
  <si>
    <t>MU7779</t>
  </si>
  <si>
    <t>Shanghai</t>
  </si>
  <si>
    <t>Auckland</t>
  </si>
  <si>
    <t>PVG</t>
  </si>
  <si>
    <t>AKL</t>
  </si>
  <si>
    <t>0311</t>
  </si>
  <si>
    <t>EK708</t>
  </si>
  <si>
    <t>Victoria</t>
  </si>
  <si>
    <t>SEZ</t>
  </si>
  <si>
    <t>0309</t>
  </si>
  <si>
    <t>FX1800</t>
  </si>
  <si>
    <t>HNL</t>
  </si>
  <si>
    <t>OAK</t>
  </si>
  <si>
    <t>Honolulu</t>
  </si>
  <si>
    <t>Oakland</t>
  </si>
  <si>
    <t>NW</t>
  </si>
  <si>
    <t>NE</t>
  </si>
  <si>
    <t>0239</t>
  </si>
  <si>
    <t>SYD</t>
  </si>
  <si>
    <t>JNB</t>
  </si>
  <si>
    <t>Jo'burg</t>
  </si>
  <si>
    <t>0257</t>
  </si>
  <si>
    <t>&gt; +/-1% error</t>
  </si>
  <si>
    <t>EK262</t>
  </si>
  <si>
    <t>GRU</t>
  </si>
  <si>
    <t>Sao Paulo</t>
  </si>
  <si>
    <t>IB6830</t>
  </si>
  <si>
    <t>Santiago</t>
  </si>
  <si>
    <t>Madrid</t>
  </si>
  <si>
    <t>0208</t>
  </si>
  <si>
    <t>IB2602</t>
  </si>
  <si>
    <t>Buenos Aires</t>
  </si>
  <si>
    <t>Bercelona</t>
  </si>
  <si>
    <t>0323</t>
  </si>
  <si>
    <t>UX57</t>
  </si>
  <si>
    <t>NZ129</t>
  </si>
  <si>
    <t>0255</t>
  </si>
  <si>
    <t>UA958</t>
  </si>
  <si>
    <t>0300</t>
  </si>
  <si>
    <t>LA8065</t>
  </si>
  <si>
    <t>SV829</t>
  </si>
  <si>
    <t>Kuala Lumpur</t>
  </si>
  <si>
    <t>Riyadh</t>
  </si>
  <si>
    <t>0342</t>
  </si>
  <si>
    <t>QF64</t>
  </si>
  <si>
    <t>DUR</t>
  </si>
  <si>
    <t>Durban</t>
  </si>
  <si>
    <t>0140</t>
  </si>
  <si>
    <t>EK409</t>
  </si>
  <si>
    <t>0147</t>
  </si>
  <si>
    <t>QF11</t>
  </si>
  <si>
    <t>SQ22</t>
  </si>
  <si>
    <t>EWR</t>
  </si>
  <si>
    <t>New York</t>
  </si>
  <si>
    <t>0334</t>
  </si>
  <si>
    <t>QF12</t>
  </si>
  <si>
    <t>0306</t>
  </si>
  <si>
    <t>AF229</t>
  </si>
  <si>
    <t>Paris</t>
  </si>
  <si>
    <t>0259</t>
  </si>
  <si>
    <t>MK15</t>
  </si>
  <si>
    <t>CDG</t>
  </si>
  <si>
    <t>0210</t>
  </si>
  <si>
    <t>AR1133</t>
  </si>
  <si>
    <t>?????</t>
  </si>
  <si>
    <t>AM29</t>
  </si>
  <si>
    <t>Mexico City</t>
  </si>
  <si>
    <t>Johannesburg</t>
  </si>
  <si>
    <t>0227</t>
  </si>
  <si>
    <t>BA190</t>
  </si>
  <si>
    <t>Austin</t>
  </si>
  <si>
    <t>AUS</t>
  </si>
  <si>
    <t>0237</t>
  </si>
  <si>
    <t>AF6725</t>
  </si>
  <si>
    <t>Tokyo</t>
  </si>
  <si>
    <t>NRT</t>
  </si>
  <si>
    <t>AA113</t>
  </si>
  <si>
    <t>Barcelona</t>
  </si>
  <si>
    <t>BCN</t>
  </si>
  <si>
    <t>AA385</t>
  </si>
  <si>
    <t>0212</t>
  </si>
  <si>
    <t>UA201</t>
  </si>
  <si>
    <t>Guam</t>
  </si>
  <si>
    <t>GUM</t>
  </si>
  <si>
    <t>0223</t>
  </si>
  <si>
    <t>MAD</t>
  </si>
  <si>
    <t>EZE</t>
  </si>
  <si>
    <t>Data from FR24 must be incorrect !!!</t>
  </si>
  <si>
    <t>Jo'berg</t>
  </si>
  <si>
    <t>MEL</t>
  </si>
  <si>
    <t>ORD</t>
  </si>
  <si>
    <t>Chicago</t>
  </si>
  <si>
    <t>SFO</t>
  </si>
  <si>
    <t>SCL</t>
  </si>
  <si>
    <t>KUL</t>
  </si>
  <si>
    <t>RUH</t>
  </si>
  <si>
    <t>MEX</t>
  </si>
  <si>
    <t>AV98</t>
  </si>
  <si>
    <t>Bogota</t>
  </si>
  <si>
    <t>BOG</t>
  </si>
  <si>
    <t>0207</t>
  </si>
  <si>
    <t>LA532</t>
  </si>
  <si>
    <t>JFK</t>
  </si>
  <si>
    <t>0305</t>
  </si>
  <si>
    <t>JA640</t>
  </si>
  <si>
    <t>0155</t>
  </si>
  <si>
    <t>NK1005</t>
  </si>
  <si>
    <t>Philadelphia</t>
  </si>
  <si>
    <t>PHL</t>
  </si>
  <si>
    <t>FLL</t>
  </si>
  <si>
    <t>Fort Lauderdale</t>
  </si>
  <si>
    <t>0224</t>
  </si>
  <si>
    <t>LA2463</t>
  </si>
  <si>
    <t>0118</t>
  </si>
  <si>
    <t>LA800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</si>
</sst>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"/>
    <numFmt numFmtId="165" formatCode="0.0"/>
    <numFmt numFmtId="166" formatCode="0.0%"/>
    <numFmt numFmtId="167" formatCode="0.0000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7030A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b/>
      <sz val="11"/>
      <color rgb="FF00B050"/>
      <name val="Wingdings"/>
      <charset val="2"/>
    </font>
    <font>
      <b/>
      <sz val="11"/>
      <color rgb="FFFF0000"/>
      <name val="Wingdings"/>
      <charset val="2"/>
    </font>
    <font>
      <sz val="11"/>
      <color rgb="FF0070C0"/>
      <name val="Calibri"/>
      <family val="2"/>
      <scheme val="minor"/>
    </font>
    <font>
      <b/>
      <sz val="11"/>
      <color theme="1"/>
      <name val="Calibri"/>
      <family val="2"/>
    </font>
    <font>
      <b/>
      <sz val="11"/>
      <name val="Calibri"/>
      <family val="2"/>
      <scheme val="minor"/>
    </font>
    <font>
      <b/>
      <i/>
      <u/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60">
    <xf numFmtId="0" fontId="0" fillId="0" borderId="0" xfId="0"/>
    <xf numFmtId="0" fontId="4" fillId="0" borderId="0" xfId="0" applyFont="1" applyAlignment="1">
      <alignment horizontal="left" vertical="center"/>
    </xf>
    <xf numFmtId="0" fontId="0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0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quotePrefix="1" applyFont="1" applyAlignment="1">
      <alignment horizontal="center" vertical="center"/>
    </xf>
    <xf numFmtId="0" fontId="3" fillId="0" borderId="0" xfId="0" applyFont="1" applyAlignment="1">
      <alignment horizontal="center"/>
    </xf>
    <xf numFmtId="14" fontId="2" fillId="0" borderId="0" xfId="0" applyNumberFormat="1" applyFont="1" applyAlignment="1">
      <alignment horizont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/>
    <xf numFmtId="0" fontId="9" fillId="0" borderId="0" xfId="0" applyFont="1" applyAlignment="1">
      <alignment horizontal="center"/>
    </xf>
    <xf numFmtId="0" fontId="10" fillId="0" borderId="0" xfId="0" applyFont="1" applyAlignment="1">
      <alignment horizontal="center" vertical="center"/>
    </xf>
    <xf numFmtId="0" fontId="2" fillId="0" borderId="0" xfId="0" quotePrefix="1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9" fontId="0" fillId="0" borderId="0" xfId="1" applyFont="1" applyBorder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165" fontId="9" fillId="0" borderId="0" xfId="0" applyNumberFormat="1" applyFont="1" applyAlignment="1">
      <alignment horizontal="center" vertical="center"/>
    </xf>
    <xf numFmtId="166" fontId="9" fillId="0" borderId="0" xfId="1" applyNumberFormat="1" applyFont="1" applyBorder="1" applyAlignment="1">
      <alignment horizontal="center" vertical="center"/>
    </xf>
    <xf numFmtId="0" fontId="3" fillId="0" borderId="0" xfId="0" applyFont="1"/>
    <xf numFmtId="0" fontId="11" fillId="0" borderId="0" xfId="0" applyFont="1" applyAlignment="1">
      <alignment horizontal="center" vertical="center"/>
    </xf>
    <xf numFmtId="167" fontId="2" fillId="0" borderId="0" xfId="0" applyNumberFormat="1" applyFont="1" applyAlignment="1">
      <alignment horizontal="center" vertical="center"/>
    </xf>
    <xf numFmtId="0" fontId="4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0" fontId="0" fillId="0" borderId="0" xfId="0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2" fontId="9" fillId="0" borderId="0" xfId="1" applyNumberFormat="1" applyFont="1" applyAlignment="1">
      <alignment horizontal="center" vertical="center"/>
    </xf>
    <xf numFmtId="14" fontId="2" fillId="0" borderId="0" xfId="0" quotePrefix="1" applyNumberFormat="1" applyFont="1" applyAlignment="1">
      <alignment horizontal="center" vertical="center"/>
    </xf>
    <xf numFmtId="167" fontId="9" fillId="0" borderId="0" xfId="0" applyNumberFormat="1" applyFont="1" applyAlignment="1">
      <alignment horizontal="center" vertical="center"/>
    </xf>
    <xf numFmtId="0" fontId="6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10" fontId="9" fillId="0" borderId="0" xfId="1" applyNumberFormat="1" applyFont="1" applyAlignment="1">
      <alignment horizontal="center" vertical="center"/>
    </xf>
    <xf numFmtId="165" fontId="9" fillId="0" borderId="0" xfId="1" applyNumberFormat="1" applyFont="1" applyAlignment="1">
      <alignment horizontal="center" vertical="center"/>
    </xf>
    <xf numFmtId="2" fontId="9" fillId="0" borderId="0" xfId="0" applyNumberFormat="1" applyFont="1" applyAlignment="1">
      <alignment horizontal="center" vertical="center"/>
    </xf>
    <xf numFmtId="1" fontId="2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13" fillId="0" borderId="0" xfId="0" applyFont="1" applyAlignment="1">
      <alignment horizontal="left"/>
    </xf>
    <xf numFmtId="0" fontId="13" fillId="0" borderId="0" xfId="0" applyFont="1" applyAlignment="1">
      <alignment vertical="center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vertical="center"/>
    </xf>
    <xf numFmtId="0" fontId="5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1" fontId="9" fillId="0" borderId="0" xfId="0" applyNumberFormat="1" applyFont="1" applyAlignment="1">
      <alignment horizontal="center"/>
    </xf>
    <xf numFmtId="165" fontId="2" fillId="0" borderId="0" xfId="0" applyNumberFormat="1" applyFont="1" applyAlignment="1">
      <alignment horizontal="center" vertical="center"/>
    </xf>
    <xf numFmtId="0" fontId="14" fillId="0" borderId="0" xfId="0" applyFont="1" applyAlignment="1">
      <alignment horizontal="center"/>
    </xf>
    <xf numFmtId="0" fontId="13" fillId="0" borderId="0" xfId="0" applyFont="1" applyAlignment="1">
      <alignment horizontal="center" vertical="center"/>
    </xf>
    <xf numFmtId="0" fontId="13" fillId="0" borderId="0" xfId="0" applyFont="1"/>
    <xf numFmtId="0" fontId="5" fillId="0" borderId="0" xfId="0" applyFont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2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ustomXml" Target="../customXml/item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175683</xdr:colOff>
      <xdr:row>21</xdr:row>
      <xdr:rowOff>106539</xdr:rowOff>
    </xdr:from>
    <xdr:ext cx="2791790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3" name="TextBox 2">
              <a:extLst>
                <a:ext uri="{FF2B5EF4-FFF2-40B4-BE49-F238E27FC236}">
                  <a16:creationId xmlns:a16="http://schemas.microsoft.com/office/drawing/2014/main" id="{31A6C5FC-B04E-461C-9908-0EA5F510C8E7}"/>
                </a:ext>
              </a:extLst>
            </xdr:cNvPr>
            <xdr:cNvSpPr txBox="1"/>
          </xdr:nvSpPr>
          <xdr:spPr>
            <a:xfrm>
              <a:off x="1375833" y="4107039"/>
              <a:ext cx="279179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𝐿𝑜𝑛𝑔𝑖𝑡𝑢𝑑𝑒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𝐿𝑎𝑡𝑖𝑡𝑢𝑑𝑒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3" name="TextBox 2">
              <a:extLst>
                <a:ext uri="{FF2B5EF4-FFF2-40B4-BE49-F238E27FC236}">
                  <a16:creationId xmlns:a16="http://schemas.microsoft.com/office/drawing/2014/main" id="{31A6C5FC-B04E-461C-9908-0EA5F510C8E7}"/>
                </a:ext>
              </a:extLst>
            </xdr:cNvPr>
            <xdr:cNvSpPr txBox="1"/>
          </xdr:nvSpPr>
          <xdr:spPr>
            <a:xfrm>
              <a:off x="1375833" y="4107039"/>
              <a:ext cx="279179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𝐿𝑜𝑛𝑔𝑖𝑡𝑢𝑑𝑒/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𝐿𝑎𝑡𝑖𝑡𝑢𝑑𝑒</a:t>
              </a:r>
              <a:r>
                <a:rPr lang="en-US" sz="1400" b="0" i="0">
                  <a:latin typeface="Cambria Math" panose="02040503050406030204" pitchFamily="18" charset="0"/>
                </a:rPr>
                <a:t>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54</xdr:row>
      <xdr:rowOff>106539</xdr:rowOff>
    </xdr:from>
    <xdr:ext cx="2791790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4" name="TextBox 3">
              <a:extLst>
                <a:ext uri="{FF2B5EF4-FFF2-40B4-BE49-F238E27FC236}">
                  <a16:creationId xmlns:a16="http://schemas.microsoft.com/office/drawing/2014/main" id="{E0548512-D430-445E-B140-1D9FFA329326}"/>
                </a:ext>
              </a:extLst>
            </xdr:cNvPr>
            <xdr:cNvSpPr txBox="1"/>
          </xdr:nvSpPr>
          <xdr:spPr>
            <a:xfrm>
              <a:off x="1375833" y="10050639"/>
              <a:ext cx="279179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𝐿𝑜𝑛𝑔𝑖𝑡𝑢𝑑𝑒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𝐿𝑎𝑡𝑖𝑡𝑢𝑑𝑒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4" name="TextBox 3">
              <a:extLst>
                <a:ext uri="{FF2B5EF4-FFF2-40B4-BE49-F238E27FC236}">
                  <a16:creationId xmlns:a16="http://schemas.microsoft.com/office/drawing/2014/main" id="{E0548512-D430-445E-B140-1D9FFA329326}"/>
                </a:ext>
              </a:extLst>
            </xdr:cNvPr>
            <xdr:cNvSpPr txBox="1"/>
          </xdr:nvSpPr>
          <xdr:spPr>
            <a:xfrm>
              <a:off x="1375833" y="10050639"/>
              <a:ext cx="279179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𝐿𝑜𝑛𝑔𝑖𝑡𝑢𝑑𝑒/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𝐿𝑎𝑡𝑖𝑡𝑢𝑑𝑒)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54</xdr:row>
      <xdr:rowOff>106539</xdr:rowOff>
    </xdr:from>
    <xdr:ext cx="2791790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7" name="TextBox 6">
              <a:extLst>
                <a:ext uri="{FF2B5EF4-FFF2-40B4-BE49-F238E27FC236}">
                  <a16:creationId xmlns:a16="http://schemas.microsoft.com/office/drawing/2014/main" id="{6EBDF115-1475-42A8-B7C5-67C75E2B0468}"/>
                </a:ext>
              </a:extLst>
            </xdr:cNvPr>
            <xdr:cNvSpPr txBox="1"/>
          </xdr:nvSpPr>
          <xdr:spPr>
            <a:xfrm>
              <a:off x="1375833" y="3973689"/>
              <a:ext cx="279179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𝐿𝑜𝑛𝑔𝑖𝑡𝑢𝑑𝑒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𝐿𝑎𝑡𝑖𝑡𝑢𝑑𝑒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7" name="TextBox 6">
              <a:extLst>
                <a:ext uri="{FF2B5EF4-FFF2-40B4-BE49-F238E27FC236}">
                  <a16:creationId xmlns:a16="http://schemas.microsoft.com/office/drawing/2014/main" id="{6EBDF115-1475-42A8-B7C5-67C75E2B0468}"/>
                </a:ext>
              </a:extLst>
            </xdr:cNvPr>
            <xdr:cNvSpPr txBox="1"/>
          </xdr:nvSpPr>
          <xdr:spPr>
            <a:xfrm>
              <a:off x="1375833" y="3973689"/>
              <a:ext cx="279179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𝐿𝑜𝑛𝑔𝑖𝑡𝑢𝑑𝑒/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𝐿𝑎𝑡𝑖𝑡𝑢𝑑𝑒)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87</xdr:row>
      <xdr:rowOff>106539</xdr:rowOff>
    </xdr:from>
    <xdr:ext cx="2791790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8" name="TextBox 7">
              <a:extLst>
                <a:ext uri="{FF2B5EF4-FFF2-40B4-BE49-F238E27FC236}">
                  <a16:creationId xmlns:a16="http://schemas.microsoft.com/office/drawing/2014/main" id="{FF7EB55A-9843-494B-94C2-D33723CF8FA2}"/>
                </a:ext>
              </a:extLst>
            </xdr:cNvPr>
            <xdr:cNvSpPr txBox="1"/>
          </xdr:nvSpPr>
          <xdr:spPr>
            <a:xfrm>
              <a:off x="1369483" y="10050639"/>
              <a:ext cx="279179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𝐿𝑜𝑛𝑔𝑖𝑡𝑢𝑑𝑒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𝐿𝑎𝑡𝑖𝑡𝑢𝑑𝑒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8" name="TextBox 7">
              <a:extLst>
                <a:ext uri="{FF2B5EF4-FFF2-40B4-BE49-F238E27FC236}">
                  <a16:creationId xmlns:a16="http://schemas.microsoft.com/office/drawing/2014/main" id="{FF7EB55A-9843-494B-94C2-D33723CF8FA2}"/>
                </a:ext>
              </a:extLst>
            </xdr:cNvPr>
            <xdr:cNvSpPr txBox="1"/>
          </xdr:nvSpPr>
          <xdr:spPr>
            <a:xfrm>
              <a:off x="1369483" y="10050639"/>
              <a:ext cx="279179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𝐿𝑜𝑛𝑔𝑖𝑡𝑢𝑑𝑒/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𝐿𝑎𝑡𝑖𝑡𝑢𝑑𝑒)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87</xdr:row>
      <xdr:rowOff>106539</xdr:rowOff>
    </xdr:from>
    <xdr:ext cx="2791790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9" name="TextBox 8">
              <a:extLst>
                <a:ext uri="{FF2B5EF4-FFF2-40B4-BE49-F238E27FC236}">
                  <a16:creationId xmlns:a16="http://schemas.microsoft.com/office/drawing/2014/main" id="{66E60081-4BC7-4C0D-ABD8-41CB26B5F85F}"/>
                </a:ext>
              </a:extLst>
            </xdr:cNvPr>
            <xdr:cNvSpPr txBox="1"/>
          </xdr:nvSpPr>
          <xdr:spPr>
            <a:xfrm>
              <a:off x="1369483" y="10050639"/>
              <a:ext cx="279179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𝐿𝑜𝑛𝑔𝑖𝑡𝑢𝑑𝑒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𝐿𝑎𝑡𝑖𝑡𝑢𝑑𝑒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9" name="TextBox 8">
              <a:extLst>
                <a:ext uri="{FF2B5EF4-FFF2-40B4-BE49-F238E27FC236}">
                  <a16:creationId xmlns:a16="http://schemas.microsoft.com/office/drawing/2014/main" id="{66E60081-4BC7-4C0D-ABD8-41CB26B5F85F}"/>
                </a:ext>
              </a:extLst>
            </xdr:cNvPr>
            <xdr:cNvSpPr txBox="1"/>
          </xdr:nvSpPr>
          <xdr:spPr>
            <a:xfrm>
              <a:off x="1369483" y="10050639"/>
              <a:ext cx="279179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𝐿𝑜𝑛𝑔𝑖𝑡𝑢𝑑𝑒/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𝐿𝑎𝑡𝑖𝑡𝑢𝑑𝑒)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120</xdr:row>
      <xdr:rowOff>106539</xdr:rowOff>
    </xdr:from>
    <xdr:ext cx="2791790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0" name="TextBox 9">
              <a:extLst>
                <a:ext uri="{FF2B5EF4-FFF2-40B4-BE49-F238E27FC236}">
                  <a16:creationId xmlns:a16="http://schemas.microsoft.com/office/drawing/2014/main" id="{8BC2DD7B-2368-46A2-BCBF-31990E69EABF}"/>
                </a:ext>
              </a:extLst>
            </xdr:cNvPr>
            <xdr:cNvSpPr txBox="1"/>
          </xdr:nvSpPr>
          <xdr:spPr>
            <a:xfrm>
              <a:off x="1369483" y="16127589"/>
              <a:ext cx="279179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𝐿𝑜𝑛𝑔𝑖𝑡𝑢𝑑𝑒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𝐿𝑎𝑡𝑖𝑡𝑢𝑑𝑒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10" name="TextBox 9">
              <a:extLst>
                <a:ext uri="{FF2B5EF4-FFF2-40B4-BE49-F238E27FC236}">
                  <a16:creationId xmlns:a16="http://schemas.microsoft.com/office/drawing/2014/main" id="{8BC2DD7B-2368-46A2-BCBF-31990E69EABF}"/>
                </a:ext>
              </a:extLst>
            </xdr:cNvPr>
            <xdr:cNvSpPr txBox="1"/>
          </xdr:nvSpPr>
          <xdr:spPr>
            <a:xfrm>
              <a:off x="1369483" y="16127589"/>
              <a:ext cx="279179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𝐿𝑜𝑛𝑔𝑖𝑡𝑢𝑑𝑒/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𝐿𝑎𝑡𝑖𝑡𝑢𝑑𝑒)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120</xdr:row>
      <xdr:rowOff>106539</xdr:rowOff>
    </xdr:from>
    <xdr:ext cx="2791790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1" name="TextBox 10">
              <a:extLst>
                <a:ext uri="{FF2B5EF4-FFF2-40B4-BE49-F238E27FC236}">
                  <a16:creationId xmlns:a16="http://schemas.microsoft.com/office/drawing/2014/main" id="{B7004540-CD97-4EFE-88F1-0EC316F0E156}"/>
                </a:ext>
              </a:extLst>
            </xdr:cNvPr>
            <xdr:cNvSpPr txBox="1"/>
          </xdr:nvSpPr>
          <xdr:spPr>
            <a:xfrm>
              <a:off x="1369483" y="16127589"/>
              <a:ext cx="279179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𝐿𝑜𝑛𝑔𝑖𝑡𝑢𝑑𝑒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𝐿𝑎𝑡𝑖𝑡𝑢𝑑𝑒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11" name="TextBox 10">
              <a:extLst>
                <a:ext uri="{FF2B5EF4-FFF2-40B4-BE49-F238E27FC236}">
                  <a16:creationId xmlns:a16="http://schemas.microsoft.com/office/drawing/2014/main" id="{B7004540-CD97-4EFE-88F1-0EC316F0E156}"/>
                </a:ext>
              </a:extLst>
            </xdr:cNvPr>
            <xdr:cNvSpPr txBox="1"/>
          </xdr:nvSpPr>
          <xdr:spPr>
            <a:xfrm>
              <a:off x="1369483" y="16127589"/>
              <a:ext cx="279179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𝐿𝑜𝑛𝑔𝑖𝑡𝑢𝑑𝑒/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𝐿𝑎𝑡𝑖𝑡𝑢𝑑𝑒)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153</xdr:row>
      <xdr:rowOff>106539</xdr:rowOff>
    </xdr:from>
    <xdr:ext cx="2791790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2" name="TextBox 11">
              <a:extLst>
                <a:ext uri="{FF2B5EF4-FFF2-40B4-BE49-F238E27FC236}">
                  <a16:creationId xmlns:a16="http://schemas.microsoft.com/office/drawing/2014/main" id="{01F885D1-A66A-4C9D-995D-CCDCE4ECDC02}"/>
                </a:ext>
              </a:extLst>
            </xdr:cNvPr>
            <xdr:cNvSpPr txBox="1"/>
          </xdr:nvSpPr>
          <xdr:spPr>
            <a:xfrm>
              <a:off x="1369483" y="22204539"/>
              <a:ext cx="279179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𝐿𝑜𝑛𝑔𝑖𝑡𝑢𝑑𝑒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𝐿𝑎𝑡𝑖𝑡𝑢𝑑𝑒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12" name="TextBox 11">
              <a:extLst>
                <a:ext uri="{FF2B5EF4-FFF2-40B4-BE49-F238E27FC236}">
                  <a16:creationId xmlns:a16="http://schemas.microsoft.com/office/drawing/2014/main" id="{01F885D1-A66A-4C9D-995D-CCDCE4ECDC02}"/>
                </a:ext>
              </a:extLst>
            </xdr:cNvPr>
            <xdr:cNvSpPr txBox="1"/>
          </xdr:nvSpPr>
          <xdr:spPr>
            <a:xfrm>
              <a:off x="1369483" y="22204539"/>
              <a:ext cx="279179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𝐿𝑜𝑛𝑔𝑖𝑡𝑢𝑑𝑒/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𝐿𝑎𝑡𝑖𝑡𝑢𝑑𝑒)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153</xdr:row>
      <xdr:rowOff>106539</xdr:rowOff>
    </xdr:from>
    <xdr:ext cx="2791790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3" name="TextBox 12">
              <a:extLst>
                <a:ext uri="{FF2B5EF4-FFF2-40B4-BE49-F238E27FC236}">
                  <a16:creationId xmlns:a16="http://schemas.microsoft.com/office/drawing/2014/main" id="{044FA5B9-22CD-410A-B232-DDF28A022F26}"/>
                </a:ext>
              </a:extLst>
            </xdr:cNvPr>
            <xdr:cNvSpPr txBox="1"/>
          </xdr:nvSpPr>
          <xdr:spPr>
            <a:xfrm>
              <a:off x="1369483" y="22204539"/>
              <a:ext cx="279179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𝐿𝑜𝑛𝑔𝑖𝑡𝑢𝑑𝑒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𝐿𝑎𝑡𝑖𝑡𝑢𝑑𝑒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13" name="TextBox 12">
              <a:extLst>
                <a:ext uri="{FF2B5EF4-FFF2-40B4-BE49-F238E27FC236}">
                  <a16:creationId xmlns:a16="http://schemas.microsoft.com/office/drawing/2014/main" id="{044FA5B9-22CD-410A-B232-DDF28A022F26}"/>
                </a:ext>
              </a:extLst>
            </xdr:cNvPr>
            <xdr:cNvSpPr txBox="1"/>
          </xdr:nvSpPr>
          <xdr:spPr>
            <a:xfrm>
              <a:off x="1369483" y="22204539"/>
              <a:ext cx="279179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𝐿𝑜𝑛𝑔𝑖𝑡𝑢𝑑𝑒/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𝐿𝑎𝑡𝑖𝑡𝑢𝑑𝑒)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186</xdr:row>
      <xdr:rowOff>106539</xdr:rowOff>
    </xdr:from>
    <xdr:ext cx="2791790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4" name="TextBox 13">
              <a:extLst>
                <a:ext uri="{FF2B5EF4-FFF2-40B4-BE49-F238E27FC236}">
                  <a16:creationId xmlns:a16="http://schemas.microsoft.com/office/drawing/2014/main" id="{3D2816EC-6479-4C11-83CC-B125EC26E29A}"/>
                </a:ext>
              </a:extLst>
            </xdr:cNvPr>
            <xdr:cNvSpPr txBox="1"/>
          </xdr:nvSpPr>
          <xdr:spPr>
            <a:xfrm>
              <a:off x="1369483" y="28281489"/>
              <a:ext cx="279179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𝐿𝑜𝑛𝑔𝑖𝑡𝑢𝑑𝑒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𝐿𝑎𝑡𝑖𝑡𝑢𝑑𝑒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14" name="TextBox 13">
              <a:extLst>
                <a:ext uri="{FF2B5EF4-FFF2-40B4-BE49-F238E27FC236}">
                  <a16:creationId xmlns:a16="http://schemas.microsoft.com/office/drawing/2014/main" id="{3D2816EC-6479-4C11-83CC-B125EC26E29A}"/>
                </a:ext>
              </a:extLst>
            </xdr:cNvPr>
            <xdr:cNvSpPr txBox="1"/>
          </xdr:nvSpPr>
          <xdr:spPr>
            <a:xfrm>
              <a:off x="1369483" y="28281489"/>
              <a:ext cx="279179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𝐿𝑜𝑛𝑔𝑖𝑡𝑢𝑑𝑒/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𝐿𝑎𝑡𝑖𝑡𝑢𝑑𝑒)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186</xdr:row>
      <xdr:rowOff>106539</xdr:rowOff>
    </xdr:from>
    <xdr:ext cx="2791790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5" name="TextBox 14">
              <a:extLst>
                <a:ext uri="{FF2B5EF4-FFF2-40B4-BE49-F238E27FC236}">
                  <a16:creationId xmlns:a16="http://schemas.microsoft.com/office/drawing/2014/main" id="{DD78C4EC-D8B5-4570-8B8F-86499A32A89D}"/>
                </a:ext>
              </a:extLst>
            </xdr:cNvPr>
            <xdr:cNvSpPr txBox="1"/>
          </xdr:nvSpPr>
          <xdr:spPr>
            <a:xfrm>
              <a:off x="1369483" y="28281489"/>
              <a:ext cx="279179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𝐿𝑜𝑛𝑔𝑖𝑡𝑢𝑑𝑒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𝐿𝑎𝑡𝑖𝑡𝑢𝑑𝑒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15" name="TextBox 14">
              <a:extLst>
                <a:ext uri="{FF2B5EF4-FFF2-40B4-BE49-F238E27FC236}">
                  <a16:creationId xmlns:a16="http://schemas.microsoft.com/office/drawing/2014/main" id="{DD78C4EC-D8B5-4570-8B8F-86499A32A89D}"/>
                </a:ext>
              </a:extLst>
            </xdr:cNvPr>
            <xdr:cNvSpPr txBox="1"/>
          </xdr:nvSpPr>
          <xdr:spPr>
            <a:xfrm>
              <a:off x="1369483" y="28281489"/>
              <a:ext cx="279179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𝐿𝑜𝑛𝑔𝑖𝑡𝑢𝑑𝑒/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𝐿𝑎𝑡𝑖𝑡𝑢𝑑𝑒)</a:t>
              </a:r>
              <a:endParaRPr lang="en-US" sz="1400"/>
            </a:p>
          </xdr:txBody>
        </xdr:sp>
      </mc:Fallback>
    </mc:AlternateContent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175683</xdr:colOff>
      <xdr:row>21</xdr:row>
      <xdr:rowOff>106539</xdr:rowOff>
    </xdr:from>
    <xdr:ext cx="2935034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8" name="TextBox 7">
              <a:extLst>
                <a:ext uri="{FF2B5EF4-FFF2-40B4-BE49-F238E27FC236}">
                  <a16:creationId xmlns:a16="http://schemas.microsoft.com/office/drawing/2014/main" id="{10B1407F-8DEF-4DB6-831C-16264EA5BAE2}"/>
                </a:ext>
              </a:extLst>
            </xdr:cNvPr>
            <xdr:cNvSpPr txBox="1"/>
          </xdr:nvSpPr>
          <xdr:spPr>
            <a:xfrm>
              <a:off x="1375833" y="40435389"/>
              <a:ext cx="2935034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18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</m:t>
                    </m:r>
                    <m:r>
                      <a:rPr lang="en-AU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−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𝐿𝑜𝑛𝑔𝑖𝑡𝑢𝑑𝑒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𝐿𝑎𝑡𝑖𝑡𝑢𝑑𝑒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8" name="TextBox 7">
              <a:extLst>
                <a:ext uri="{FF2B5EF4-FFF2-40B4-BE49-F238E27FC236}">
                  <a16:creationId xmlns:a16="http://schemas.microsoft.com/office/drawing/2014/main" id="{10B1407F-8DEF-4DB6-831C-16264EA5BAE2}"/>
                </a:ext>
              </a:extLst>
            </xdr:cNvPr>
            <xdr:cNvSpPr txBox="1"/>
          </xdr:nvSpPr>
          <xdr:spPr>
            <a:xfrm>
              <a:off x="1375833" y="40435389"/>
              <a:ext cx="2935034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</a:t>
              </a:r>
              <a:r>
                <a:rPr lang="en-AU" sz="1400" b="0" i="0">
                  <a:latin typeface="Cambria Math" panose="02040503050406030204" pitchFamily="18" charset="0"/>
                </a:rPr>
                <a:t>18</a:t>
              </a:r>
              <a:r>
                <a:rPr lang="en-US" sz="1400" b="0" i="0">
                  <a:latin typeface="Cambria Math" panose="02040503050406030204" pitchFamily="18" charset="0"/>
                </a:rPr>
                <a:t>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−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𝐿𝑜𝑛𝑔𝑖𝑡𝑢𝑑𝑒/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𝐿𝑎𝑡𝑖𝑡𝑢𝑑𝑒)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21</xdr:row>
      <xdr:rowOff>106539</xdr:rowOff>
    </xdr:from>
    <xdr:ext cx="2935034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4" name="TextBox 3">
              <a:extLst>
                <a:ext uri="{FF2B5EF4-FFF2-40B4-BE49-F238E27FC236}">
                  <a16:creationId xmlns:a16="http://schemas.microsoft.com/office/drawing/2014/main" id="{57A8E8A2-259C-4158-990E-D123848182D8}"/>
                </a:ext>
              </a:extLst>
            </xdr:cNvPr>
            <xdr:cNvSpPr txBox="1"/>
          </xdr:nvSpPr>
          <xdr:spPr>
            <a:xfrm>
              <a:off x="1375833" y="3973689"/>
              <a:ext cx="2935034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18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</m:t>
                    </m:r>
                    <m:r>
                      <a:rPr lang="en-AU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−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𝐿𝑜𝑛𝑔𝑖𝑡𝑢𝑑𝑒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𝐿𝑎𝑡𝑖𝑡𝑢𝑑𝑒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4" name="TextBox 3">
              <a:extLst>
                <a:ext uri="{FF2B5EF4-FFF2-40B4-BE49-F238E27FC236}">
                  <a16:creationId xmlns:a16="http://schemas.microsoft.com/office/drawing/2014/main" id="{57A8E8A2-259C-4158-990E-D123848182D8}"/>
                </a:ext>
              </a:extLst>
            </xdr:cNvPr>
            <xdr:cNvSpPr txBox="1"/>
          </xdr:nvSpPr>
          <xdr:spPr>
            <a:xfrm>
              <a:off x="1375833" y="3973689"/>
              <a:ext cx="2935034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</a:t>
              </a:r>
              <a:r>
                <a:rPr lang="en-AU" sz="1400" b="0" i="0">
                  <a:latin typeface="Cambria Math" panose="02040503050406030204" pitchFamily="18" charset="0"/>
                </a:rPr>
                <a:t>18</a:t>
              </a:r>
              <a:r>
                <a:rPr lang="en-US" sz="1400" b="0" i="0">
                  <a:latin typeface="Cambria Math" panose="02040503050406030204" pitchFamily="18" charset="0"/>
                </a:rPr>
                <a:t>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−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𝐿𝑜𝑛𝑔𝑖𝑡𝑢𝑑𝑒/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𝐿𝑎𝑡𝑖𝑡𝑢𝑑𝑒)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54</xdr:row>
      <xdr:rowOff>106539</xdr:rowOff>
    </xdr:from>
    <xdr:ext cx="2935034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5" name="TextBox 4">
              <a:extLst>
                <a:ext uri="{FF2B5EF4-FFF2-40B4-BE49-F238E27FC236}">
                  <a16:creationId xmlns:a16="http://schemas.microsoft.com/office/drawing/2014/main" id="{4D67BAB8-E43B-4495-AF76-A1AFC1F31381}"/>
                </a:ext>
              </a:extLst>
            </xdr:cNvPr>
            <xdr:cNvSpPr txBox="1"/>
          </xdr:nvSpPr>
          <xdr:spPr>
            <a:xfrm>
              <a:off x="1369483" y="3973689"/>
              <a:ext cx="2935034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18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</m:t>
                    </m:r>
                    <m:r>
                      <a:rPr lang="en-AU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−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𝐿𝑜𝑛𝑔𝑖𝑡𝑢𝑑𝑒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𝐿𝑎𝑡𝑖𝑡𝑢𝑑𝑒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5" name="TextBox 4">
              <a:extLst>
                <a:ext uri="{FF2B5EF4-FFF2-40B4-BE49-F238E27FC236}">
                  <a16:creationId xmlns:a16="http://schemas.microsoft.com/office/drawing/2014/main" id="{4D67BAB8-E43B-4495-AF76-A1AFC1F31381}"/>
                </a:ext>
              </a:extLst>
            </xdr:cNvPr>
            <xdr:cNvSpPr txBox="1"/>
          </xdr:nvSpPr>
          <xdr:spPr>
            <a:xfrm>
              <a:off x="1369483" y="3973689"/>
              <a:ext cx="2935034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</a:t>
              </a:r>
              <a:r>
                <a:rPr lang="en-AU" sz="1400" b="0" i="0">
                  <a:latin typeface="Cambria Math" panose="02040503050406030204" pitchFamily="18" charset="0"/>
                </a:rPr>
                <a:t>18</a:t>
              </a:r>
              <a:r>
                <a:rPr lang="en-US" sz="1400" b="0" i="0">
                  <a:latin typeface="Cambria Math" panose="02040503050406030204" pitchFamily="18" charset="0"/>
                </a:rPr>
                <a:t>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−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𝐿𝑜𝑛𝑔𝑖𝑡𝑢𝑑𝑒/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𝐿𝑎𝑡𝑖𝑡𝑢𝑑𝑒)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54</xdr:row>
      <xdr:rowOff>106539</xdr:rowOff>
    </xdr:from>
    <xdr:ext cx="2935034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6" name="TextBox 5">
              <a:extLst>
                <a:ext uri="{FF2B5EF4-FFF2-40B4-BE49-F238E27FC236}">
                  <a16:creationId xmlns:a16="http://schemas.microsoft.com/office/drawing/2014/main" id="{6E54B207-7ACF-4988-BB1A-09F3786F177B}"/>
                </a:ext>
              </a:extLst>
            </xdr:cNvPr>
            <xdr:cNvSpPr txBox="1"/>
          </xdr:nvSpPr>
          <xdr:spPr>
            <a:xfrm>
              <a:off x="1369483" y="3973689"/>
              <a:ext cx="2935034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18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</m:t>
                    </m:r>
                    <m:r>
                      <a:rPr lang="en-AU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−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𝐿𝑜𝑛𝑔𝑖𝑡𝑢𝑑𝑒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𝐿𝑎𝑡𝑖𝑡𝑢𝑑𝑒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6" name="TextBox 5">
              <a:extLst>
                <a:ext uri="{FF2B5EF4-FFF2-40B4-BE49-F238E27FC236}">
                  <a16:creationId xmlns:a16="http://schemas.microsoft.com/office/drawing/2014/main" id="{6E54B207-7ACF-4988-BB1A-09F3786F177B}"/>
                </a:ext>
              </a:extLst>
            </xdr:cNvPr>
            <xdr:cNvSpPr txBox="1"/>
          </xdr:nvSpPr>
          <xdr:spPr>
            <a:xfrm>
              <a:off x="1369483" y="3973689"/>
              <a:ext cx="2935034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</a:t>
              </a:r>
              <a:r>
                <a:rPr lang="en-AU" sz="1400" b="0" i="0">
                  <a:latin typeface="Cambria Math" panose="02040503050406030204" pitchFamily="18" charset="0"/>
                </a:rPr>
                <a:t>18</a:t>
              </a:r>
              <a:r>
                <a:rPr lang="en-US" sz="1400" b="0" i="0">
                  <a:latin typeface="Cambria Math" panose="02040503050406030204" pitchFamily="18" charset="0"/>
                </a:rPr>
                <a:t>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−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𝐿𝑜𝑛𝑔𝑖𝑡𝑢𝑑𝑒/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𝐿𝑎𝑡𝑖𝑡𝑢𝑑𝑒)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87</xdr:row>
      <xdr:rowOff>106539</xdr:rowOff>
    </xdr:from>
    <xdr:ext cx="2935034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" name="TextBox 1">
              <a:extLst>
                <a:ext uri="{FF2B5EF4-FFF2-40B4-BE49-F238E27FC236}">
                  <a16:creationId xmlns:a16="http://schemas.microsoft.com/office/drawing/2014/main" id="{35FC1CC3-A291-41E3-8ADA-A4CCF868CF9E}"/>
                </a:ext>
              </a:extLst>
            </xdr:cNvPr>
            <xdr:cNvSpPr txBox="1"/>
          </xdr:nvSpPr>
          <xdr:spPr>
            <a:xfrm>
              <a:off x="1369483" y="10050639"/>
              <a:ext cx="2935034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18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</m:t>
                    </m:r>
                    <m:r>
                      <a:rPr lang="en-AU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−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𝐿𝑜𝑛𝑔𝑖𝑡𝑢𝑑𝑒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𝐿𝑎𝑡𝑖𝑡𝑢𝑑𝑒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2" name="TextBox 1">
              <a:extLst>
                <a:ext uri="{FF2B5EF4-FFF2-40B4-BE49-F238E27FC236}">
                  <a16:creationId xmlns:a16="http://schemas.microsoft.com/office/drawing/2014/main" id="{35FC1CC3-A291-41E3-8ADA-A4CCF868CF9E}"/>
                </a:ext>
              </a:extLst>
            </xdr:cNvPr>
            <xdr:cNvSpPr txBox="1"/>
          </xdr:nvSpPr>
          <xdr:spPr>
            <a:xfrm>
              <a:off x="1369483" y="10050639"/>
              <a:ext cx="2935034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</a:t>
              </a:r>
              <a:r>
                <a:rPr lang="en-AU" sz="1400" b="0" i="0">
                  <a:latin typeface="Cambria Math" panose="02040503050406030204" pitchFamily="18" charset="0"/>
                </a:rPr>
                <a:t>18</a:t>
              </a:r>
              <a:r>
                <a:rPr lang="en-US" sz="1400" b="0" i="0">
                  <a:latin typeface="Cambria Math" panose="02040503050406030204" pitchFamily="18" charset="0"/>
                </a:rPr>
                <a:t>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−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𝐿𝑜𝑛𝑔𝑖𝑡𝑢𝑑𝑒/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𝐿𝑎𝑡𝑖𝑡𝑢𝑑𝑒)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87</xdr:row>
      <xdr:rowOff>106539</xdr:rowOff>
    </xdr:from>
    <xdr:ext cx="2935034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3" name="TextBox 2">
              <a:extLst>
                <a:ext uri="{FF2B5EF4-FFF2-40B4-BE49-F238E27FC236}">
                  <a16:creationId xmlns:a16="http://schemas.microsoft.com/office/drawing/2014/main" id="{907AD672-65D5-43E6-8EA4-F4CBAA97526F}"/>
                </a:ext>
              </a:extLst>
            </xdr:cNvPr>
            <xdr:cNvSpPr txBox="1"/>
          </xdr:nvSpPr>
          <xdr:spPr>
            <a:xfrm>
              <a:off x="1369483" y="10050639"/>
              <a:ext cx="2935034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18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</m:t>
                    </m:r>
                    <m:r>
                      <a:rPr lang="en-AU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−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𝐿𝑜𝑛𝑔𝑖𝑡𝑢𝑑𝑒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𝐿𝑎𝑡𝑖𝑡𝑢𝑑𝑒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3" name="TextBox 2">
              <a:extLst>
                <a:ext uri="{FF2B5EF4-FFF2-40B4-BE49-F238E27FC236}">
                  <a16:creationId xmlns:a16="http://schemas.microsoft.com/office/drawing/2014/main" id="{907AD672-65D5-43E6-8EA4-F4CBAA97526F}"/>
                </a:ext>
              </a:extLst>
            </xdr:cNvPr>
            <xdr:cNvSpPr txBox="1"/>
          </xdr:nvSpPr>
          <xdr:spPr>
            <a:xfrm>
              <a:off x="1369483" y="10050639"/>
              <a:ext cx="2935034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</a:t>
              </a:r>
              <a:r>
                <a:rPr lang="en-AU" sz="1400" b="0" i="0">
                  <a:latin typeface="Cambria Math" panose="02040503050406030204" pitchFamily="18" charset="0"/>
                </a:rPr>
                <a:t>18</a:t>
              </a:r>
              <a:r>
                <a:rPr lang="en-US" sz="1400" b="0" i="0">
                  <a:latin typeface="Cambria Math" panose="02040503050406030204" pitchFamily="18" charset="0"/>
                </a:rPr>
                <a:t>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−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𝐿𝑜𝑛𝑔𝑖𝑡𝑢𝑑𝑒/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𝐿𝑎𝑡𝑖𝑡𝑢𝑑𝑒)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120</xdr:row>
      <xdr:rowOff>106539</xdr:rowOff>
    </xdr:from>
    <xdr:ext cx="2935034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7" name="TextBox 6">
              <a:extLst>
                <a:ext uri="{FF2B5EF4-FFF2-40B4-BE49-F238E27FC236}">
                  <a16:creationId xmlns:a16="http://schemas.microsoft.com/office/drawing/2014/main" id="{F52FA508-4658-4050-8732-DFBEC614BB8F}"/>
                </a:ext>
              </a:extLst>
            </xdr:cNvPr>
            <xdr:cNvSpPr txBox="1"/>
          </xdr:nvSpPr>
          <xdr:spPr>
            <a:xfrm>
              <a:off x="1369483" y="16127589"/>
              <a:ext cx="2935034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18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</m:t>
                    </m:r>
                    <m:r>
                      <a:rPr lang="en-AU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−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𝐿𝑜𝑛𝑔𝑖𝑡𝑢𝑑𝑒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𝐿𝑎𝑡𝑖𝑡𝑢𝑑𝑒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7" name="TextBox 6">
              <a:extLst>
                <a:ext uri="{FF2B5EF4-FFF2-40B4-BE49-F238E27FC236}">
                  <a16:creationId xmlns:a16="http://schemas.microsoft.com/office/drawing/2014/main" id="{F52FA508-4658-4050-8732-DFBEC614BB8F}"/>
                </a:ext>
              </a:extLst>
            </xdr:cNvPr>
            <xdr:cNvSpPr txBox="1"/>
          </xdr:nvSpPr>
          <xdr:spPr>
            <a:xfrm>
              <a:off x="1369483" y="16127589"/>
              <a:ext cx="2935034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</a:t>
              </a:r>
              <a:r>
                <a:rPr lang="en-AU" sz="1400" b="0" i="0">
                  <a:latin typeface="Cambria Math" panose="02040503050406030204" pitchFamily="18" charset="0"/>
                </a:rPr>
                <a:t>18</a:t>
              </a:r>
              <a:r>
                <a:rPr lang="en-US" sz="1400" b="0" i="0">
                  <a:latin typeface="Cambria Math" panose="02040503050406030204" pitchFamily="18" charset="0"/>
                </a:rPr>
                <a:t>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−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𝐿𝑜𝑛𝑔𝑖𝑡𝑢𝑑𝑒/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𝐿𝑎𝑡𝑖𝑡𝑢𝑑𝑒)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120</xdr:row>
      <xdr:rowOff>106539</xdr:rowOff>
    </xdr:from>
    <xdr:ext cx="2935034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9" name="TextBox 8">
              <a:extLst>
                <a:ext uri="{FF2B5EF4-FFF2-40B4-BE49-F238E27FC236}">
                  <a16:creationId xmlns:a16="http://schemas.microsoft.com/office/drawing/2014/main" id="{8224E27F-32AB-445B-8278-1B49DF5F5300}"/>
                </a:ext>
              </a:extLst>
            </xdr:cNvPr>
            <xdr:cNvSpPr txBox="1"/>
          </xdr:nvSpPr>
          <xdr:spPr>
            <a:xfrm>
              <a:off x="1369483" y="16127589"/>
              <a:ext cx="2935034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18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</m:t>
                    </m:r>
                    <m:r>
                      <a:rPr lang="en-AU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−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𝐿𝑜𝑛𝑔𝑖𝑡𝑢𝑑𝑒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𝐿𝑎𝑡𝑖𝑡𝑢𝑑𝑒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9" name="TextBox 8">
              <a:extLst>
                <a:ext uri="{FF2B5EF4-FFF2-40B4-BE49-F238E27FC236}">
                  <a16:creationId xmlns:a16="http://schemas.microsoft.com/office/drawing/2014/main" id="{8224E27F-32AB-445B-8278-1B49DF5F5300}"/>
                </a:ext>
              </a:extLst>
            </xdr:cNvPr>
            <xdr:cNvSpPr txBox="1"/>
          </xdr:nvSpPr>
          <xdr:spPr>
            <a:xfrm>
              <a:off x="1369483" y="16127589"/>
              <a:ext cx="2935034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</a:t>
              </a:r>
              <a:r>
                <a:rPr lang="en-AU" sz="1400" b="0" i="0">
                  <a:latin typeface="Cambria Math" panose="02040503050406030204" pitchFamily="18" charset="0"/>
                </a:rPr>
                <a:t>18</a:t>
              </a:r>
              <a:r>
                <a:rPr lang="en-US" sz="1400" b="0" i="0">
                  <a:latin typeface="Cambria Math" panose="02040503050406030204" pitchFamily="18" charset="0"/>
                </a:rPr>
                <a:t>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−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𝐿𝑜𝑛𝑔𝑖𝑡𝑢𝑑𝑒/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𝐿𝑎𝑡𝑖𝑡𝑢𝑑𝑒)</a:t>
              </a:r>
              <a:endParaRPr lang="en-US" sz="1400"/>
            </a:p>
          </xdr:txBody>
        </xdr:sp>
      </mc:Fallback>
    </mc:AlternateContent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175683</xdr:colOff>
      <xdr:row>21</xdr:row>
      <xdr:rowOff>106539</xdr:rowOff>
    </xdr:from>
    <xdr:ext cx="2835648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3" name="TextBox 2">
              <a:extLst>
                <a:ext uri="{FF2B5EF4-FFF2-40B4-BE49-F238E27FC236}">
                  <a16:creationId xmlns:a16="http://schemas.microsoft.com/office/drawing/2014/main" id="{D213FC90-E1DA-4806-AF8D-0981ED7BC46C}"/>
                </a:ext>
              </a:extLst>
            </xdr:cNvPr>
            <xdr:cNvSpPr txBox="1"/>
          </xdr:nvSpPr>
          <xdr:spPr>
            <a:xfrm>
              <a:off x="1442508" y="410703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=90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3" name="TextBox 2">
              <a:extLst>
                <a:ext uri="{FF2B5EF4-FFF2-40B4-BE49-F238E27FC236}">
                  <a16:creationId xmlns:a16="http://schemas.microsoft.com/office/drawing/2014/main" id="{D213FC90-E1DA-4806-AF8D-0981ED7BC46C}"/>
                </a:ext>
              </a:extLst>
            </xdr:cNvPr>
            <xdr:cNvSpPr txBox="1"/>
          </xdr:nvSpPr>
          <xdr:spPr>
            <a:xfrm>
              <a:off x="1442508" y="410703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=90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54</xdr:row>
      <xdr:rowOff>106539</xdr:rowOff>
    </xdr:from>
    <xdr:ext cx="2835648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6" name="TextBox 5">
              <a:extLst>
                <a:ext uri="{FF2B5EF4-FFF2-40B4-BE49-F238E27FC236}">
                  <a16:creationId xmlns:a16="http://schemas.microsoft.com/office/drawing/2014/main" id="{6FA6435B-B99F-40AE-8DEA-04ECD411311C}"/>
                </a:ext>
              </a:extLst>
            </xdr:cNvPr>
            <xdr:cNvSpPr txBox="1"/>
          </xdr:nvSpPr>
          <xdr:spPr>
            <a:xfrm>
              <a:off x="1442508" y="1039353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=90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6" name="TextBox 5">
              <a:extLst>
                <a:ext uri="{FF2B5EF4-FFF2-40B4-BE49-F238E27FC236}">
                  <a16:creationId xmlns:a16="http://schemas.microsoft.com/office/drawing/2014/main" id="{6FA6435B-B99F-40AE-8DEA-04ECD411311C}"/>
                </a:ext>
              </a:extLst>
            </xdr:cNvPr>
            <xdr:cNvSpPr txBox="1"/>
          </xdr:nvSpPr>
          <xdr:spPr>
            <a:xfrm>
              <a:off x="1442508" y="1039353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=90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87</xdr:row>
      <xdr:rowOff>106539</xdr:rowOff>
    </xdr:from>
    <xdr:ext cx="2835648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8" name="TextBox 7">
              <a:extLst>
                <a:ext uri="{FF2B5EF4-FFF2-40B4-BE49-F238E27FC236}">
                  <a16:creationId xmlns:a16="http://schemas.microsoft.com/office/drawing/2014/main" id="{2DA363D9-A2E1-46AF-906D-A82463F95EFD}"/>
                </a:ext>
              </a:extLst>
            </xdr:cNvPr>
            <xdr:cNvSpPr txBox="1"/>
          </xdr:nvSpPr>
          <xdr:spPr>
            <a:xfrm>
              <a:off x="1445683" y="2828148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=90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8" name="TextBox 7">
              <a:extLst>
                <a:ext uri="{FF2B5EF4-FFF2-40B4-BE49-F238E27FC236}">
                  <a16:creationId xmlns:a16="http://schemas.microsoft.com/office/drawing/2014/main" id="{2DA363D9-A2E1-46AF-906D-A82463F95EFD}"/>
                </a:ext>
              </a:extLst>
            </xdr:cNvPr>
            <xdr:cNvSpPr txBox="1"/>
          </xdr:nvSpPr>
          <xdr:spPr>
            <a:xfrm>
              <a:off x="1445683" y="2828148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=90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21</xdr:row>
      <xdr:rowOff>106539</xdr:rowOff>
    </xdr:from>
    <xdr:ext cx="2835648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0" name="TextBox 9">
              <a:extLst>
                <a:ext uri="{FF2B5EF4-FFF2-40B4-BE49-F238E27FC236}">
                  <a16:creationId xmlns:a16="http://schemas.microsoft.com/office/drawing/2014/main" id="{F0C0028B-8994-499A-94DA-842BA1C095C2}"/>
                </a:ext>
              </a:extLst>
            </xdr:cNvPr>
            <xdr:cNvSpPr txBox="1"/>
          </xdr:nvSpPr>
          <xdr:spPr>
            <a:xfrm>
              <a:off x="1445683" y="397368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=90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10" name="TextBox 9">
              <a:extLst>
                <a:ext uri="{FF2B5EF4-FFF2-40B4-BE49-F238E27FC236}">
                  <a16:creationId xmlns:a16="http://schemas.microsoft.com/office/drawing/2014/main" id="{F0C0028B-8994-499A-94DA-842BA1C095C2}"/>
                </a:ext>
              </a:extLst>
            </xdr:cNvPr>
            <xdr:cNvSpPr txBox="1"/>
          </xdr:nvSpPr>
          <xdr:spPr>
            <a:xfrm>
              <a:off x="1445683" y="397368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=90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54</xdr:row>
      <xdr:rowOff>106539</xdr:rowOff>
    </xdr:from>
    <xdr:ext cx="2835648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2" name="TextBox 11">
              <a:extLst>
                <a:ext uri="{FF2B5EF4-FFF2-40B4-BE49-F238E27FC236}">
                  <a16:creationId xmlns:a16="http://schemas.microsoft.com/office/drawing/2014/main" id="{3D129A4D-C19B-45B1-BA9C-37CC90FC2C8C}"/>
                </a:ext>
              </a:extLst>
            </xdr:cNvPr>
            <xdr:cNvSpPr txBox="1"/>
          </xdr:nvSpPr>
          <xdr:spPr>
            <a:xfrm>
              <a:off x="1445683" y="1005063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=90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12" name="TextBox 11">
              <a:extLst>
                <a:ext uri="{FF2B5EF4-FFF2-40B4-BE49-F238E27FC236}">
                  <a16:creationId xmlns:a16="http://schemas.microsoft.com/office/drawing/2014/main" id="{3D129A4D-C19B-45B1-BA9C-37CC90FC2C8C}"/>
                </a:ext>
              </a:extLst>
            </xdr:cNvPr>
            <xdr:cNvSpPr txBox="1"/>
          </xdr:nvSpPr>
          <xdr:spPr>
            <a:xfrm>
              <a:off x="1445683" y="1005063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=90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54</xdr:row>
      <xdr:rowOff>106539</xdr:rowOff>
    </xdr:from>
    <xdr:ext cx="2835648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3" name="TextBox 12">
              <a:extLst>
                <a:ext uri="{FF2B5EF4-FFF2-40B4-BE49-F238E27FC236}">
                  <a16:creationId xmlns:a16="http://schemas.microsoft.com/office/drawing/2014/main" id="{C9521E6F-46A4-4624-84FC-9447A092C1B3}"/>
                </a:ext>
              </a:extLst>
            </xdr:cNvPr>
            <xdr:cNvSpPr txBox="1"/>
          </xdr:nvSpPr>
          <xdr:spPr>
            <a:xfrm>
              <a:off x="1445683" y="1005063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=90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13" name="TextBox 12">
              <a:extLst>
                <a:ext uri="{FF2B5EF4-FFF2-40B4-BE49-F238E27FC236}">
                  <a16:creationId xmlns:a16="http://schemas.microsoft.com/office/drawing/2014/main" id="{C9521E6F-46A4-4624-84FC-9447A092C1B3}"/>
                </a:ext>
              </a:extLst>
            </xdr:cNvPr>
            <xdr:cNvSpPr txBox="1"/>
          </xdr:nvSpPr>
          <xdr:spPr>
            <a:xfrm>
              <a:off x="1445683" y="1005063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=90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87</xdr:row>
      <xdr:rowOff>106539</xdr:rowOff>
    </xdr:from>
    <xdr:ext cx="2835648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4" name="TextBox 13">
              <a:extLst>
                <a:ext uri="{FF2B5EF4-FFF2-40B4-BE49-F238E27FC236}">
                  <a16:creationId xmlns:a16="http://schemas.microsoft.com/office/drawing/2014/main" id="{174784BE-C148-4642-993D-CD8B28FBDF95}"/>
                </a:ext>
              </a:extLst>
            </xdr:cNvPr>
            <xdr:cNvSpPr txBox="1"/>
          </xdr:nvSpPr>
          <xdr:spPr>
            <a:xfrm>
              <a:off x="1445683" y="1612758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=90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14" name="TextBox 13">
              <a:extLst>
                <a:ext uri="{FF2B5EF4-FFF2-40B4-BE49-F238E27FC236}">
                  <a16:creationId xmlns:a16="http://schemas.microsoft.com/office/drawing/2014/main" id="{174784BE-C148-4642-993D-CD8B28FBDF95}"/>
                </a:ext>
              </a:extLst>
            </xdr:cNvPr>
            <xdr:cNvSpPr txBox="1"/>
          </xdr:nvSpPr>
          <xdr:spPr>
            <a:xfrm>
              <a:off x="1445683" y="1612758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=90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87</xdr:row>
      <xdr:rowOff>106539</xdr:rowOff>
    </xdr:from>
    <xdr:ext cx="2835648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5" name="TextBox 14">
              <a:extLst>
                <a:ext uri="{FF2B5EF4-FFF2-40B4-BE49-F238E27FC236}">
                  <a16:creationId xmlns:a16="http://schemas.microsoft.com/office/drawing/2014/main" id="{E4A50F10-3F88-4956-85CF-067417073150}"/>
                </a:ext>
              </a:extLst>
            </xdr:cNvPr>
            <xdr:cNvSpPr txBox="1"/>
          </xdr:nvSpPr>
          <xdr:spPr>
            <a:xfrm>
              <a:off x="1445683" y="1612758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=90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15" name="TextBox 14">
              <a:extLst>
                <a:ext uri="{FF2B5EF4-FFF2-40B4-BE49-F238E27FC236}">
                  <a16:creationId xmlns:a16="http://schemas.microsoft.com/office/drawing/2014/main" id="{E4A50F10-3F88-4956-85CF-067417073150}"/>
                </a:ext>
              </a:extLst>
            </xdr:cNvPr>
            <xdr:cNvSpPr txBox="1"/>
          </xdr:nvSpPr>
          <xdr:spPr>
            <a:xfrm>
              <a:off x="1445683" y="1612758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=90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87</xdr:row>
      <xdr:rowOff>106539</xdr:rowOff>
    </xdr:from>
    <xdr:ext cx="2835648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6" name="TextBox 15">
              <a:extLst>
                <a:ext uri="{FF2B5EF4-FFF2-40B4-BE49-F238E27FC236}">
                  <a16:creationId xmlns:a16="http://schemas.microsoft.com/office/drawing/2014/main" id="{FC83AD65-B00B-41A0-A1E6-0ACA3E341363}"/>
                </a:ext>
              </a:extLst>
            </xdr:cNvPr>
            <xdr:cNvSpPr txBox="1"/>
          </xdr:nvSpPr>
          <xdr:spPr>
            <a:xfrm>
              <a:off x="1445683" y="1612758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=90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16" name="TextBox 15">
              <a:extLst>
                <a:ext uri="{FF2B5EF4-FFF2-40B4-BE49-F238E27FC236}">
                  <a16:creationId xmlns:a16="http://schemas.microsoft.com/office/drawing/2014/main" id="{FC83AD65-B00B-41A0-A1E6-0ACA3E341363}"/>
                </a:ext>
              </a:extLst>
            </xdr:cNvPr>
            <xdr:cNvSpPr txBox="1"/>
          </xdr:nvSpPr>
          <xdr:spPr>
            <a:xfrm>
              <a:off x="1445683" y="1612758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=90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54</xdr:row>
      <xdr:rowOff>106539</xdr:rowOff>
    </xdr:from>
    <xdr:ext cx="2835648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7" name="TextBox 16">
              <a:extLst>
                <a:ext uri="{FF2B5EF4-FFF2-40B4-BE49-F238E27FC236}">
                  <a16:creationId xmlns:a16="http://schemas.microsoft.com/office/drawing/2014/main" id="{15891232-431C-4DC6-A534-4D135B6C0DA1}"/>
                </a:ext>
              </a:extLst>
            </xdr:cNvPr>
            <xdr:cNvSpPr txBox="1"/>
          </xdr:nvSpPr>
          <xdr:spPr>
            <a:xfrm>
              <a:off x="1445683" y="397368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=90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17" name="TextBox 16">
              <a:extLst>
                <a:ext uri="{FF2B5EF4-FFF2-40B4-BE49-F238E27FC236}">
                  <a16:creationId xmlns:a16="http://schemas.microsoft.com/office/drawing/2014/main" id="{15891232-431C-4DC6-A534-4D135B6C0DA1}"/>
                </a:ext>
              </a:extLst>
            </xdr:cNvPr>
            <xdr:cNvSpPr txBox="1"/>
          </xdr:nvSpPr>
          <xdr:spPr>
            <a:xfrm>
              <a:off x="1445683" y="397368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=90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54</xdr:row>
      <xdr:rowOff>106539</xdr:rowOff>
    </xdr:from>
    <xdr:ext cx="2835648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8" name="TextBox 17">
              <a:extLst>
                <a:ext uri="{FF2B5EF4-FFF2-40B4-BE49-F238E27FC236}">
                  <a16:creationId xmlns:a16="http://schemas.microsoft.com/office/drawing/2014/main" id="{7E4F2D27-33D4-491C-A8DA-B29C1558842A}"/>
                </a:ext>
              </a:extLst>
            </xdr:cNvPr>
            <xdr:cNvSpPr txBox="1"/>
          </xdr:nvSpPr>
          <xdr:spPr>
            <a:xfrm>
              <a:off x="1445683" y="397368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=90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18" name="TextBox 17">
              <a:extLst>
                <a:ext uri="{FF2B5EF4-FFF2-40B4-BE49-F238E27FC236}">
                  <a16:creationId xmlns:a16="http://schemas.microsoft.com/office/drawing/2014/main" id="{7E4F2D27-33D4-491C-A8DA-B29C1558842A}"/>
                </a:ext>
              </a:extLst>
            </xdr:cNvPr>
            <xdr:cNvSpPr txBox="1"/>
          </xdr:nvSpPr>
          <xdr:spPr>
            <a:xfrm>
              <a:off x="1445683" y="397368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=90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87</xdr:row>
      <xdr:rowOff>106539</xdr:rowOff>
    </xdr:from>
    <xdr:ext cx="2835648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9" name="TextBox 18">
              <a:extLst>
                <a:ext uri="{FF2B5EF4-FFF2-40B4-BE49-F238E27FC236}">
                  <a16:creationId xmlns:a16="http://schemas.microsoft.com/office/drawing/2014/main" id="{DD465605-C1B1-4480-A2BC-32D601BD18AF}"/>
                </a:ext>
              </a:extLst>
            </xdr:cNvPr>
            <xdr:cNvSpPr txBox="1"/>
          </xdr:nvSpPr>
          <xdr:spPr>
            <a:xfrm>
              <a:off x="1439333" y="1005063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=90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19" name="TextBox 18">
              <a:extLst>
                <a:ext uri="{FF2B5EF4-FFF2-40B4-BE49-F238E27FC236}">
                  <a16:creationId xmlns:a16="http://schemas.microsoft.com/office/drawing/2014/main" id="{DD465605-C1B1-4480-A2BC-32D601BD18AF}"/>
                </a:ext>
              </a:extLst>
            </xdr:cNvPr>
            <xdr:cNvSpPr txBox="1"/>
          </xdr:nvSpPr>
          <xdr:spPr>
            <a:xfrm>
              <a:off x="1439333" y="1005063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=90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87</xdr:row>
      <xdr:rowOff>106539</xdr:rowOff>
    </xdr:from>
    <xdr:ext cx="2835648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0" name="TextBox 19">
              <a:extLst>
                <a:ext uri="{FF2B5EF4-FFF2-40B4-BE49-F238E27FC236}">
                  <a16:creationId xmlns:a16="http://schemas.microsoft.com/office/drawing/2014/main" id="{D81777B9-5AAE-4C66-9265-3E57208DA8DD}"/>
                </a:ext>
              </a:extLst>
            </xdr:cNvPr>
            <xdr:cNvSpPr txBox="1"/>
          </xdr:nvSpPr>
          <xdr:spPr>
            <a:xfrm>
              <a:off x="1439333" y="1005063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=90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20" name="TextBox 19">
              <a:extLst>
                <a:ext uri="{FF2B5EF4-FFF2-40B4-BE49-F238E27FC236}">
                  <a16:creationId xmlns:a16="http://schemas.microsoft.com/office/drawing/2014/main" id="{D81777B9-5AAE-4C66-9265-3E57208DA8DD}"/>
                </a:ext>
              </a:extLst>
            </xdr:cNvPr>
            <xdr:cNvSpPr txBox="1"/>
          </xdr:nvSpPr>
          <xdr:spPr>
            <a:xfrm>
              <a:off x="1439333" y="1005063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=90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87</xdr:row>
      <xdr:rowOff>106539</xdr:rowOff>
    </xdr:from>
    <xdr:ext cx="2835648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1" name="TextBox 20">
              <a:extLst>
                <a:ext uri="{FF2B5EF4-FFF2-40B4-BE49-F238E27FC236}">
                  <a16:creationId xmlns:a16="http://schemas.microsoft.com/office/drawing/2014/main" id="{AAD2700F-2C10-4628-9B5A-B5266FF18598}"/>
                </a:ext>
              </a:extLst>
            </xdr:cNvPr>
            <xdr:cNvSpPr txBox="1"/>
          </xdr:nvSpPr>
          <xdr:spPr>
            <a:xfrm>
              <a:off x="1439333" y="1005063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=90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21" name="TextBox 20">
              <a:extLst>
                <a:ext uri="{FF2B5EF4-FFF2-40B4-BE49-F238E27FC236}">
                  <a16:creationId xmlns:a16="http://schemas.microsoft.com/office/drawing/2014/main" id="{AAD2700F-2C10-4628-9B5A-B5266FF18598}"/>
                </a:ext>
              </a:extLst>
            </xdr:cNvPr>
            <xdr:cNvSpPr txBox="1"/>
          </xdr:nvSpPr>
          <xdr:spPr>
            <a:xfrm>
              <a:off x="1439333" y="1005063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=90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87</xdr:row>
      <xdr:rowOff>106539</xdr:rowOff>
    </xdr:from>
    <xdr:ext cx="2835648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2" name="TextBox 21">
              <a:extLst>
                <a:ext uri="{FF2B5EF4-FFF2-40B4-BE49-F238E27FC236}">
                  <a16:creationId xmlns:a16="http://schemas.microsoft.com/office/drawing/2014/main" id="{7B25CFBC-A3BE-49DF-9E48-1DCCDD22FBEB}"/>
                </a:ext>
              </a:extLst>
            </xdr:cNvPr>
            <xdr:cNvSpPr txBox="1"/>
          </xdr:nvSpPr>
          <xdr:spPr>
            <a:xfrm>
              <a:off x="1439333" y="1005063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=90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22" name="TextBox 21">
              <a:extLst>
                <a:ext uri="{FF2B5EF4-FFF2-40B4-BE49-F238E27FC236}">
                  <a16:creationId xmlns:a16="http://schemas.microsoft.com/office/drawing/2014/main" id="{7B25CFBC-A3BE-49DF-9E48-1DCCDD22FBEB}"/>
                </a:ext>
              </a:extLst>
            </xdr:cNvPr>
            <xdr:cNvSpPr txBox="1"/>
          </xdr:nvSpPr>
          <xdr:spPr>
            <a:xfrm>
              <a:off x="1439333" y="1005063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=90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87</xdr:row>
      <xdr:rowOff>106539</xdr:rowOff>
    </xdr:from>
    <xdr:ext cx="2835648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3" name="TextBox 22">
              <a:extLst>
                <a:ext uri="{FF2B5EF4-FFF2-40B4-BE49-F238E27FC236}">
                  <a16:creationId xmlns:a16="http://schemas.microsoft.com/office/drawing/2014/main" id="{40D5B157-2CAA-4A59-9DDD-2246A65AB644}"/>
                </a:ext>
              </a:extLst>
            </xdr:cNvPr>
            <xdr:cNvSpPr txBox="1"/>
          </xdr:nvSpPr>
          <xdr:spPr>
            <a:xfrm>
              <a:off x="1439333" y="1005063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=90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23" name="TextBox 22">
              <a:extLst>
                <a:ext uri="{FF2B5EF4-FFF2-40B4-BE49-F238E27FC236}">
                  <a16:creationId xmlns:a16="http://schemas.microsoft.com/office/drawing/2014/main" id="{40D5B157-2CAA-4A59-9DDD-2246A65AB644}"/>
                </a:ext>
              </a:extLst>
            </xdr:cNvPr>
            <xdr:cNvSpPr txBox="1"/>
          </xdr:nvSpPr>
          <xdr:spPr>
            <a:xfrm>
              <a:off x="1439333" y="1005063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=90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120</xdr:row>
      <xdr:rowOff>106539</xdr:rowOff>
    </xdr:from>
    <xdr:ext cx="2835648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4" name="TextBox 23">
              <a:extLst>
                <a:ext uri="{FF2B5EF4-FFF2-40B4-BE49-F238E27FC236}">
                  <a16:creationId xmlns:a16="http://schemas.microsoft.com/office/drawing/2014/main" id="{F1F99BF5-EA65-4235-8E8C-F2D69742500A}"/>
                </a:ext>
              </a:extLst>
            </xdr:cNvPr>
            <xdr:cNvSpPr txBox="1"/>
          </xdr:nvSpPr>
          <xdr:spPr>
            <a:xfrm>
              <a:off x="1445683" y="1612758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=90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24" name="TextBox 23">
              <a:extLst>
                <a:ext uri="{FF2B5EF4-FFF2-40B4-BE49-F238E27FC236}">
                  <a16:creationId xmlns:a16="http://schemas.microsoft.com/office/drawing/2014/main" id="{F1F99BF5-EA65-4235-8E8C-F2D69742500A}"/>
                </a:ext>
              </a:extLst>
            </xdr:cNvPr>
            <xdr:cNvSpPr txBox="1"/>
          </xdr:nvSpPr>
          <xdr:spPr>
            <a:xfrm>
              <a:off x="1445683" y="1612758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=90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120</xdr:row>
      <xdr:rowOff>106539</xdr:rowOff>
    </xdr:from>
    <xdr:ext cx="2835648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5" name="TextBox 24">
              <a:extLst>
                <a:ext uri="{FF2B5EF4-FFF2-40B4-BE49-F238E27FC236}">
                  <a16:creationId xmlns:a16="http://schemas.microsoft.com/office/drawing/2014/main" id="{5BDCA7C0-A6B0-48A1-95FC-57F33604F2A8}"/>
                </a:ext>
              </a:extLst>
            </xdr:cNvPr>
            <xdr:cNvSpPr txBox="1"/>
          </xdr:nvSpPr>
          <xdr:spPr>
            <a:xfrm>
              <a:off x="1445683" y="1612758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=90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25" name="TextBox 24">
              <a:extLst>
                <a:ext uri="{FF2B5EF4-FFF2-40B4-BE49-F238E27FC236}">
                  <a16:creationId xmlns:a16="http://schemas.microsoft.com/office/drawing/2014/main" id="{5BDCA7C0-A6B0-48A1-95FC-57F33604F2A8}"/>
                </a:ext>
              </a:extLst>
            </xdr:cNvPr>
            <xdr:cNvSpPr txBox="1"/>
          </xdr:nvSpPr>
          <xdr:spPr>
            <a:xfrm>
              <a:off x="1445683" y="1612758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=90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120</xdr:row>
      <xdr:rowOff>106539</xdr:rowOff>
    </xdr:from>
    <xdr:ext cx="2835648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6" name="TextBox 25">
              <a:extLst>
                <a:ext uri="{FF2B5EF4-FFF2-40B4-BE49-F238E27FC236}">
                  <a16:creationId xmlns:a16="http://schemas.microsoft.com/office/drawing/2014/main" id="{E9D5A61D-99AE-43DB-BF72-64CB5786159C}"/>
                </a:ext>
              </a:extLst>
            </xdr:cNvPr>
            <xdr:cNvSpPr txBox="1"/>
          </xdr:nvSpPr>
          <xdr:spPr>
            <a:xfrm>
              <a:off x="1445683" y="1612758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=90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26" name="TextBox 25">
              <a:extLst>
                <a:ext uri="{FF2B5EF4-FFF2-40B4-BE49-F238E27FC236}">
                  <a16:creationId xmlns:a16="http://schemas.microsoft.com/office/drawing/2014/main" id="{E9D5A61D-99AE-43DB-BF72-64CB5786159C}"/>
                </a:ext>
              </a:extLst>
            </xdr:cNvPr>
            <xdr:cNvSpPr txBox="1"/>
          </xdr:nvSpPr>
          <xdr:spPr>
            <a:xfrm>
              <a:off x="1445683" y="1612758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=90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120</xdr:row>
      <xdr:rowOff>106539</xdr:rowOff>
    </xdr:from>
    <xdr:ext cx="2835648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7" name="TextBox 26">
              <a:extLst>
                <a:ext uri="{FF2B5EF4-FFF2-40B4-BE49-F238E27FC236}">
                  <a16:creationId xmlns:a16="http://schemas.microsoft.com/office/drawing/2014/main" id="{31CFF569-A266-42A5-B428-3DDB6AB7D5DB}"/>
                </a:ext>
              </a:extLst>
            </xdr:cNvPr>
            <xdr:cNvSpPr txBox="1"/>
          </xdr:nvSpPr>
          <xdr:spPr>
            <a:xfrm>
              <a:off x="1445683" y="1612758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=90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27" name="TextBox 26">
              <a:extLst>
                <a:ext uri="{FF2B5EF4-FFF2-40B4-BE49-F238E27FC236}">
                  <a16:creationId xmlns:a16="http://schemas.microsoft.com/office/drawing/2014/main" id="{31CFF569-A266-42A5-B428-3DDB6AB7D5DB}"/>
                </a:ext>
              </a:extLst>
            </xdr:cNvPr>
            <xdr:cNvSpPr txBox="1"/>
          </xdr:nvSpPr>
          <xdr:spPr>
            <a:xfrm>
              <a:off x="1445683" y="1612758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=90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120</xdr:row>
      <xdr:rowOff>106539</xdr:rowOff>
    </xdr:from>
    <xdr:ext cx="2835648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8" name="TextBox 27">
              <a:extLst>
                <a:ext uri="{FF2B5EF4-FFF2-40B4-BE49-F238E27FC236}">
                  <a16:creationId xmlns:a16="http://schemas.microsoft.com/office/drawing/2014/main" id="{09C69D89-BB97-47D2-AEF4-F2BBC277DF46}"/>
                </a:ext>
              </a:extLst>
            </xdr:cNvPr>
            <xdr:cNvSpPr txBox="1"/>
          </xdr:nvSpPr>
          <xdr:spPr>
            <a:xfrm>
              <a:off x="1445683" y="1612758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=90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28" name="TextBox 27">
              <a:extLst>
                <a:ext uri="{FF2B5EF4-FFF2-40B4-BE49-F238E27FC236}">
                  <a16:creationId xmlns:a16="http://schemas.microsoft.com/office/drawing/2014/main" id="{09C69D89-BB97-47D2-AEF4-F2BBC277DF46}"/>
                </a:ext>
              </a:extLst>
            </xdr:cNvPr>
            <xdr:cNvSpPr txBox="1"/>
          </xdr:nvSpPr>
          <xdr:spPr>
            <a:xfrm>
              <a:off x="1445683" y="1612758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=90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120</xdr:row>
      <xdr:rowOff>106539</xdr:rowOff>
    </xdr:from>
    <xdr:ext cx="2835648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9" name="TextBox 28">
              <a:extLst>
                <a:ext uri="{FF2B5EF4-FFF2-40B4-BE49-F238E27FC236}">
                  <a16:creationId xmlns:a16="http://schemas.microsoft.com/office/drawing/2014/main" id="{8C4171FF-C91C-4616-BFA5-A53E33A84CB2}"/>
                </a:ext>
              </a:extLst>
            </xdr:cNvPr>
            <xdr:cNvSpPr txBox="1"/>
          </xdr:nvSpPr>
          <xdr:spPr>
            <a:xfrm>
              <a:off x="1445683" y="1612758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=90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29" name="TextBox 28">
              <a:extLst>
                <a:ext uri="{FF2B5EF4-FFF2-40B4-BE49-F238E27FC236}">
                  <a16:creationId xmlns:a16="http://schemas.microsoft.com/office/drawing/2014/main" id="{8C4171FF-C91C-4616-BFA5-A53E33A84CB2}"/>
                </a:ext>
              </a:extLst>
            </xdr:cNvPr>
            <xdr:cNvSpPr txBox="1"/>
          </xdr:nvSpPr>
          <xdr:spPr>
            <a:xfrm>
              <a:off x="1445683" y="1612758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=90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120</xdr:row>
      <xdr:rowOff>106539</xdr:rowOff>
    </xdr:from>
    <xdr:ext cx="2835648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30" name="TextBox 29">
              <a:extLst>
                <a:ext uri="{FF2B5EF4-FFF2-40B4-BE49-F238E27FC236}">
                  <a16:creationId xmlns:a16="http://schemas.microsoft.com/office/drawing/2014/main" id="{39662594-98DF-4EF4-B4D3-CFD1A764B37A}"/>
                </a:ext>
              </a:extLst>
            </xdr:cNvPr>
            <xdr:cNvSpPr txBox="1"/>
          </xdr:nvSpPr>
          <xdr:spPr>
            <a:xfrm>
              <a:off x="1445683" y="1612758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=90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30" name="TextBox 29">
              <a:extLst>
                <a:ext uri="{FF2B5EF4-FFF2-40B4-BE49-F238E27FC236}">
                  <a16:creationId xmlns:a16="http://schemas.microsoft.com/office/drawing/2014/main" id="{39662594-98DF-4EF4-B4D3-CFD1A764B37A}"/>
                </a:ext>
              </a:extLst>
            </xdr:cNvPr>
            <xdr:cNvSpPr txBox="1"/>
          </xdr:nvSpPr>
          <xdr:spPr>
            <a:xfrm>
              <a:off x="1445683" y="1612758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=90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120</xdr:row>
      <xdr:rowOff>106539</xdr:rowOff>
    </xdr:from>
    <xdr:ext cx="2835648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31" name="TextBox 30">
              <a:extLst>
                <a:ext uri="{FF2B5EF4-FFF2-40B4-BE49-F238E27FC236}">
                  <a16:creationId xmlns:a16="http://schemas.microsoft.com/office/drawing/2014/main" id="{37ECDC3C-D6AE-4D6A-8BC1-3D7774AC2D1B}"/>
                </a:ext>
              </a:extLst>
            </xdr:cNvPr>
            <xdr:cNvSpPr txBox="1"/>
          </xdr:nvSpPr>
          <xdr:spPr>
            <a:xfrm>
              <a:off x="1445683" y="1612758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=90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31" name="TextBox 30">
              <a:extLst>
                <a:ext uri="{FF2B5EF4-FFF2-40B4-BE49-F238E27FC236}">
                  <a16:creationId xmlns:a16="http://schemas.microsoft.com/office/drawing/2014/main" id="{37ECDC3C-D6AE-4D6A-8BC1-3D7774AC2D1B}"/>
                </a:ext>
              </a:extLst>
            </xdr:cNvPr>
            <xdr:cNvSpPr txBox="1"/>
          </xdr:nvSpPr>
          <xdr:spPr>
            <a:xfrm>
              <a:off x="1445683" y="1612758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=90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120</xdr:row>
      <xdr:rowOff>106539</xdr:rowOff>
    </xdr:from>
    <xdr:ext cx="2835648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32" name="TextBox 31">
              <a:extLst>
                <a:ext uri="{FF2B5EF4-FFF2-40B4-BE49-F238E27FC236}">
                  <a16:creationId xmlns:a16="http://schemas.microsoft.com/office/drawing/2014/main" id="{BA439C77-FC48-4352-940B-50B40467F42C}"/>
                </a:ext>
              </a:extLst>
            </xdr:cNvPr>
            <xdr:cNvSpPr txBox="1"/>
          </xdr:nvSpPr>
          <xdr:spPr>
            <a:xfrm>
              <a:off x="1445683" y="1612758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=90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32" name="TextBox 31">
              <a:extLst>
                <a:ext uri="{FF2B5EF4-FFF2-40B4-BE49-F238E27FC236}">
                  <a16:creationId xmlns:a16="http://schemas.microsoft.com/office/drawing/2014/main" id="{BA439C77-FC48-4352-940B-50B40467F42C}"/>
                </a:ext>
              </a:extLst>
            </xdr:cNvPr>
            <xdr:cNvSpPr txBox="1"/>
          </xdr:nvSpPr>
          <xdr:spPr>
            <a:xfrm>
              <a:off x="1445683" y="1612758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=90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153</xdr:row>
      <xdr:rowOff>106539</xdr:rowOff>
    </xdr:from>
    <xdr:ext cx="2835648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" name="TextBox 1">
              <a:extLst>
                <a:ext uri="{FF2B5EF4-FFF2-40B4-BE49-F238E27FC236}">
                  <a16:creationId xmlns:a16="http://schemas.microsoft.com/office/drawing/2014/main" id="{8DCA8A86-8570-4787-BCF8-5FD46A634C23}"/>
                </a:ext>
              </a:extLst>
            </xdr:cNvPr>
            <xdr:cNvSpPr txBox="1"/>
          </xdr:nvSpPr>
          <xdr:spPr>
            <a:xfrm>
              <a:off x="1439333" y="2220453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=90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2" name="TextBox 1">
              <a:extLst>
                <a:ext uri="{FF2B5EF4-FFF2-40B4-BE49-F238E27FC236}">
                  <a16:creationId xmlns:a16="http://schemas.microsoft.com/office/drawing/2014/main" id="{8DCA8A86-8570-4787-BCF8-5FD46A634C23}"/>
                </a:ext>
              </a:extLst>
            </xdr:cNvPr>
            <xdr:cNvSpPr txBox="1"/>
          </xdr:nvSpPr>
          <xdr:spPr>
            <a:xfrm>
              <a:off x="1439333" y="2220453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=90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153</xdr:row>
      <xdr:rowOff>106539</xdr:rowOff>
    </xdr:from>
    <xdr:ext cx="2835648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4" name="TextBox 3">
              <a:extLst>
                <a:ext uri="{FF2B5EF4-FFF2-40B4-BE49-F238E27FC236}">
                  <a16:creationId xmlns:a16="http://schemas.microsoft.com/office/drawing/2014/main" id="{B1A512A5-1209-4288-B229-DB920E779777}"/>
                </a:ext>
              </a:extLst>
            </xdr:cNvPr>
            <xdr:cNvSpPr txBox="1"/>
          </xdr:nvSpPr>
          <xdr:spPr>
            <a:xfrm>
              <a:off x="1439333" y="2220453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=90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4" name="TextBox 3">
              <a:extLst>
                <a:ext uri="{FF2B5EF4-FFF2-40B4-BE49-F238E27FC236}">
                  <a16:creationId xmlns:a16="http://schemas.microsoft.com/office/drawing/2014/main" id="{B1A512A5-1209-4288-B229-DB920E779777}"/>
                </a:ext>
              </a:extLst>
            </xdr:cNvPr>
            <xdr:cNvSpPr txBox="1"/>
          </xdr:nvSpPr>
          <xdr:spPr>
            <a:xfrm>
              <a:off x="1439333" y="2220453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=90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153</xdr:row>
      <xdr:rowOff>106539</xdr:rowOff>
    </xdr:from>
    <xdr:ext cx="2835648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5" name="TextBox 4">
              <a:extLst>
                <a:ext uri="{FF2B5EF4-FFF2-40B4-BE49-F238E27FC236}">
                  <a16:creationId xmlns:a16="http://schemas.microsoft.com/office/drawing/2014/main" id="{76A85F99-24AB-437D-A180-17007CB91B84}"/>
                </a:ext>
              </a:extLst>
            </xdr:cNvPr>
            <xdr:cNvSpPr txBox="1"/>
          </xdr:nvSpPr>
          <xdr:spPr>
            <a:xfrm>
              <a:off x="1439333" y="2220453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=90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5" name="TextBox 4">
              <a:extLst>
                <a:ext uri="{FF2B5EF4-FFF2-40B4-BE49-F238E27FC236}">
                  <a16:creationId xmlns:a16="http://schemas.microsoft.com/office/drawing/2014/main" id="{76A85F99-24AB-437D-A180-17007CB91B84}"/>
                </a:ext>
              </a:extLst>
            </xdr:cNvPr>
            <xdr:cNvSpPr txBox="1"/>
          </xdr:nvSpPr>
          <xdr:spPr>
            <a:xfrm>
              <a:off x="1439333" y="2220453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=90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153</xdr:row>
      <xdr:rowOff>106539</xdr:rowOff>
    </xdr:from>
    <xdr:ext cx="2835648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7" name="TextBox 6">
              <a:extLst>
                <a:ext uri="{FF2B5EF4-FFF2-40B4-BE49-F238E27FC236}">
                  <a16:creationId xmlns:a16="http://schemas.microsoft.com/office/drawing/2014/main" id="{985DA784-EE17-4EF7-9CBD-460E22220982}"/>
                </a:ext>
              </a:extLst>
            </xdr:cNvPr>
            <xdr:cNvSpPr txBox="1"/>
          </xdr:nvSpPr>
          <xdr:spPr>
            <a:xfrm>
              <a:off x="1439333" y="2220453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=90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7" name="TextBox 6">
              <a:extLst>
                <a:ext uri="{FF2B5EF4-FFF2-40B4-BE49-F238E27FC236}">
                  <a16:creationId xmlns:a16="http://schemas.microsoft.com/office/drawing/2014/main" id="{985DA784-EE17-4EF7-9CBD-460E22220982}"/>
                </a:ext>
              </a:extLst>
            </xdr:cNvPr>
            <xdr:cNvSpPr txBox="1"/>
          </xdr:nvSpPr>
          <xdr:spPr>
            <a:xfrm>
              <a:off x="1439333" y="2220453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=90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153</xdr:row>
      <xdr:rowOff>106539</xdr:rowOff>
    </xdr:from>
    <xdr:ext cx="2835648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9" name="TextBox 8">
              <a:extLst>
                <a:ext uri="{FF2B5EF4-FFF2-40B4-BE49-F238E27FC236}">
                  <a16:creationId xmlns:a16="http://schemas.microsoft.com/office/drawing/2014/main" id="{F1A0F556-6766-4BEF-8A40-9B55FF5DCE64}"/>
                </a:ext>
              </a:extLst>
            </xdr:cNvPr>
            <xdr:cNvSpPr txBox="1"/>
          </xdr:nvSpPr>
          <xdr:spPr>
            <a:xfrm>
              <a:off x="1439333" y="2220453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=90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9" name="TextBox 8">
              <a:extLst>
                <a:ext uri="{FF2B5EF4-FFF2-40B4-BE49-F238E27FC236}">
                  <a16:creationId xmlns:a16="http://schemas.microsoft.com/office/drawing/2014/main" id="{F1A0F556-6766-4BEF-8A40-9B55FF5DCE64}"/>
                </a:ext>
              </a:extLst>
            </xdr:cNvPr>
            <xdr:cNvSpPr txBox="1"/>
          </xdr:nvSpPr>
          <xdr:spPr>
            <a:xfrm>
              <a:off x="1439333" y="2220453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=90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153</xdr:row>
      <xdr:rowOff>106539</xdr:rowOff>
    </xdr:from>
    <xdr:ext cx="2835648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1" name="TextBox 10">
              <a:extLst>
                <a:ext uri="{FF2B5EF4-FFF2-40B4-BE49-F238E27FC236}">
                  <a16:creationId xmlns:a16="http://schemas.microsoft.com/office/drawing/2014/main" id="{6988DD24-CEE8-4376-A39C-505555E08BD2}"/>
                </a:ext>
              </a:extLst>
            </xdr:cNvPr>
            <xdr:cNvSpPr txBox="1"/>
          </xdr:nvSpPr>
          <xdr:spPr>
            <a:xfrm>
              <a:off x="1439333" y="2220453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=90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11" name="TextBox 10">
              <a:extLst>
                <a:ext uri="{FF2B5EF4-FFF2-40B4-BE49-F238E27FC236}">
                  <a16:creationId xmlns:a16="http://schemas.microsoft.com/office/drawing/2014/main" id="{6988DD24-CEE8-4376-A39C-505555E08BD2}"/>
                </a:ext>
              </a:extLst>
            </xdr:cNvPr>
            <xdr:cNvSpPr txBox="1"/>
          </xdr:nvSpPr>
          <xdr:spPr>
            <a:xfrm>
              <a:off x="1439333" y="2220453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=90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153</xdr:row>
      <xdr:rowOff>106539</xdr:rowOff>
    </xdr:from>
    <xdr:ext cx="2835648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33" name="TextBox 32">
              <a:extLst>
                <a:ext uri="{FF2B5EF4-FFF2-40B4-BE49-F238E27FC236}">
                  <a16:creationId xmlns:a16="http://schemas.microsoft.com/office/drawing/2014/main" id="{436BB123-0A71-429B-873B-AB4394561284}"/>
                </a:ext>
              </a:extLst>
            </xdr:cNvPr>
            <xdr:cNvSpPr txBox="1"/>
          </xdr:nvSpPr>
          <xdr:spPr>
            <a:xfrm>
              <a:off x="1439333" y="2220453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=90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33" name="TextBox 32">
              <a:extLst>
                <a:ext uri="{FF2B5EF4-FFF2-40B4-BE49-F238E27FC236}">
                  <a16:creationId xmlns:a16="http://schemas.microsoft.com/office/drawing/2014/main" id="{436BB123-0A71-429B-873B-AB4394561284}"/>
                </a:ext>
              </a:extLst>
            </xdr:cNvPr>
            <xdr:cNvSpPr txBox="1"/>
          </xdr:nvSpPr>
          <xdr:spPr>
            <a:xfrm>
              <a:off x="1439333" y="2220453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=90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153</xdr:row>
      <xdr:rowOff>106539</xdr:rowOff>
    </xdr:from>
    <xdr:ext cx="2835648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34" name="TextBox 33">
              <a:extLst>
                <a:ext uri="{FF2B5EF4-FFF2-40B4-BE49-F238E27FC236}">
                  <a16:creationId xmlns:a16="http://schemas.microsoft.com/office/drawing/2014/main" id="{6C1F488E-5140-40CD-8D0F-47096136FA75}"/>
                </a:ext>
              </a:extLst>
            </xdr:cNvPr>
            <xdr:cNvSpPr txBox="1"/>
          </xdr:nvSpPr>
          <xdr:spPr>
            <a:xfrm>
              <a:off x="1439333" y="2220453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=90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34" name="TextBox 33">
              <a:extLst>
                <a:ext uri="{FF2B5EF4-FFF2-40B4-BE49-F238E27FC236}">
                  <a16:creationId xmlns:a16="http://schemas.microsoft.com/office/drawing/2014/main" id="{6C1F488E-5140-40CD-8D0F-47096136FA75}"/>
                </a:ext>
              </a:extLst>
            </xdr:cNvPr>
            <xdr:cNvSpPr txBox="1"/>
          </xdr:nvSpPr>
          <xdr:spPr>
            <a:xfrm>
              <a:off x="1439333" y="2220453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=90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153</xdr:row>
      <xdr:rowOff>106539</xdr:rowOff>
    </xdr:from>
    <xdr:ext cx="2835648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35" name="TextBox 34">
              <a:extLst>
                <a:ext uri="{FF2B5EF4-FFF2-40B4-BE49-F238E27FC236}">
                  <a16:creationId xmlns:a16="http://schemas.microsoft.com/office/drawing/2014/main" id="{FCF91845-8D63-4520-A0CA-735960FCD2F3}"/>
                </a:ext>
              </a:extLst>
            </xdr:cNvPr>
            <xdr:cNvSpPr txBox="1"/>
          </xdr:nvSpPr>
          <xdr:spPr>
            <a:xfrm>
              <a:off x="1439333" y="2220453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=90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35" name="TextBox 34">
              <a:extLst>
                <a:ext uri="{FF2B5EF4-FFF2-40B4-BE49-F238E27FC236}">
                  <a16:creationId xmlns:a16="http://schemas.microsoft.com/office/drawing/2014/main" id="{FCF91845-8D63-4520-A0CA-735960FCD2F3}"/>
                </a:ext>
              </a:extLst>
            </xdr:cNvPr>
            <xdr:cNvSpPr txBox="1"/>
          </xdr:nvSpPr>
          <xdr:spPr>
            <a:xfrm>
              <a:off x="1439333" y="22204539"/>
              <a:ext cx="2835648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=90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175683</xdr:colOff>
      <xdr:row>21</xdr:row>
      <xdr:rowOff>106539</xdr:rowOff>
    </xdr:from>
    <xdr:ext cx="3034420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7" name="TextBox 6">
              <a:extLst>
                <a:ext uri="{FF2B5EF4-FFF2-40B4-BE49-F238E27FC236}">
                  <a16:creationId xmlns:a16="http://schemas.microsoft.com/office/drawing/2014/main" id="{4EBF09CE-3301-4A1E-918B-EFD8239FBAB8}"/>
                </a:ext>
              </a:extLst>
            </xdr:cNvPr>
            <xdr:cNvSpPr txBox="1"/>
          </xdr:nvSpPr>
          <xdr:spPr>
            <a:xfrm>
              <a:off x="1439333" y="3973689"/>
              <a:ext cx="303442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180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7" name="TextBox 6">
              <a:extLst>
                <a:ext uri="{FF2B5EF4-FFF2-40B4-BE49-F238E27FC236}">
                  <a16:creationId xmlns:a16="http://schemas.microsoft.com/office/drawing/2014/main" id="{4EBF09CE-3301-4A1E-918B-EFD8239FBAB8}"/>
                </a:ext>
              </a:extLst>
            </xdr:cNvPr>
            <xdr:cNvSpPr txBox="1"/>
          </xdr:nvSpPr>
          <xdr:spPr>
            <a:xfrm>
              <a:off x="1445683" y="34358439"/>
              <a:ext cx="303442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</a:t>
              </a:r>
              <a:r>
                <a:rPr lang="en-AU" sz="1400" b="0" i="0">
                  <a:latin typeface="Cambria Math" panose="02040503050406030204" pitchFamily="18" charset="0"/>
                </a:rPr>
                <a:t>180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54</xdr:row>
      <xdr:rowOff>106539</xdr:rowOff>
    </xdr:from>
    <xdr:ext cx="3034420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9" name="TextBox 8">
              <a:extLst>
                <a:ext uri="{FF2B5EF4-FFF2-40B4-BE49-F238E27FC236}">
                  <a16:creationId xmlns:a16="http://schemas.microsoft.com/office/drawing/2014/main" id="{300A6862-6FAA-4E23-A60D-98571A3DBCCB}"/>
                </a:ext>
              </a:extLst>
            </xdr:cNvPr>
            <xdr:cNvSpPr txBox="1"/>
          </xdr:nvSpPr>
          <xdr:spPr>
            <a:xfrm>
              <a:off x="1439333" y="10050639"/>
              <a:ext cx="303442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180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9" name="TextBox 8">
              <a:extLst>
                <a:ext uri="{FF2B5EF4-FFF2-40B4-BE49-F238E27FC236}">
                  <a16:creationId xmlns:a16="http://schemas.microsoft.com/office/drawing/2014/main" id="{300A6862-6FAA-4E23-A60D-98571A3DBCCB}"/>
                </a:ext>
              </a:extLst>
            </xdr:cNvPr>
            <xdr:cNvSpPr txBox="1"/>
          </xdr:nvSpPr>
          <xdr:spPr>
            <a:xfrm>
              <a:off x="1445683" y="46512339"/>
              <a:ext cx="303442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</a:t>
              </a:r>
              <a:r>
                <a:rPr lang="en-AU" sz="1400" b="0" i="0">
                  <a:latin typeface="Cambria Math" panose="02040503050406030204" pitchFamily="18" charset="0"/>
                </a:rPr>
                <a:t>180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120</xdr:row>
      <xdr:rowOff>106539</xdr:rowOff>
    </xdr:from>
    <xdr:ext cx="3034420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2" name="TextBox 11">
              <a:extLst>
                <a:ext uri="{FF2B5EF4-FFF2-40B4-BE49-F238E27FC236}">
                  <a16:creationId xmlns:a16="http://schemas.microsoft.com/office/drawing/2014/main" id="{DA806F6B-2C8F-4169-AC72-DB645D231C08}"/>
                </a:ext>
              </a:extLst>
            </xdr:cNvPr>
            <xdr:cNvSpPr txBox="1"/>
          </xdr:nvSpPr>
          <xdr:spPr>
            <a:xfrm>
              <a:off x="1439333" y="22204539"/>
              <a:ext cx="303442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180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12" name="TextBox 11">
              <a:extLst>
                <a:ext uri="{FF2B5EF4-FFF2-40B4-BE49-F238E27FC236}">
                  <a16:creationId xmlns:a16="http://schemas.microsoft.com/office/drawing/2014/main" id="{DA806F6B-2C8F-4169-AC72-DB645D231C08}"/>
                </a:ext>
              </a:extLst>
            </xdr:cNvPr>
            <xdr:cNvSpPr txBox="1"/>
          </xdr:nvSpPr>
          <xdr:spPr>
            <a:xfrm>
              <a:off x="1445683" y="64743189"/>
              <a:ext cx="303442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</a:t>
              </a:r>
              <a:r>
                <a:rPr lang="en-AU" sz="1400" b="0" i="0">
                  <a:latin typeface="Cambria Math" panose="02040503050406030204" pitchFamily="18" charset="0"/>
                </a:rPr>
                <a:t>180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21</xdr:row>
      <xdr:rowOff>106539</xdr:rowOff>
    </xdr:from>
    <xdr:ext cx="3034420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1" name="TextBox 10">
              <a:extLst>
                <a:ext uri="{FF2B5EF4-FFF2-40B4-BE49-F238E27FC236}">
                  <a16:creationId xmlns:a16="http://schemas.microsoft.com/office/drawing/2014/main" id="{BDF5BA1E-4B4B-43DD-A3BE-9020AEBB2B4E}"/>
                </a:ext>
              </a:extLst>
            </xdr:cNvPr>
            <xdr:cNvSpPr txBox="1"/>
          </xdr:nvSpPr>
          <xdr:spPr>
            <a:xfrm>
              <a:off x="1439333" y="3973689"/>
              <a:ext cx="303442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180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11" name="TextBox 10">
              <a:extLst>
                <a:ext uri="{FF2B5EF4-FFF2-40B4-BE49-F238E27FC236}">
                  <a16:creationId xmlns:a16="http://schemas.microsoft.com/office/drawing/2014/main" id="{BDF5BA1E-4B4B-43DD-A3BE-9020AEBB2B4E}"/>
                </a:ext>
              </a:extLst>
            </xdr:cNvPr>
            <xdr:cNvSpPr txBox="1"/>
          </xdr:nvSpPr>
          <xdr:spPr>
            <a:xfrm>
              <a:off x="1445683" y="10050639"/>
              <a:ext cx="303442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</a:t>
              </a:r>
              <a:r>
                <a:rPr lang="en-AU" sz="1400" b="0" i="0">
                  <a:latin typeface="Cambria Math" panose="02040503050406030204" pitchFamily="18" charset="0"/>
                </a:rPr>
                <a:t>180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21</xdr:row>
      <xdr:rowOff>106539</xdr:rowOff>
    </xdr:from>
    <xdr:ext cx="3034420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3" name="TextBox 12">
              <a:extLst>
                <a:ext uri="{FF2B5EF4-FFF2-40B4-BE49-F238E27FC236}">
                  <a16:creationId xmlns:a16="http://schemas.microsoft.com/office/drawing/2014/main" id="{D87B5867-A3FB-49BA-B826-588AA7FBE6B5}"/>
                </a:ext>
              </a:extLst>
            </xdr:cNvPr>
            <xdr:cNvSpPr txBox="1"/>
          </xdr:nvSpPr>
          <xdr:spPr>
            <a:xfrm>
              <a:off x="1439333" y="3973689"/>
              <a:ext cx="303442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180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13" name="TextBox 12">
              <a:extLst>
                <a:ext uri="{FF2B5EF4-FFF2-40B4-BE49-F238E27FC236}">
                  <a16:creationId xmlns:a16="http://schemas.microsoft.com/office/drawing/2014/main" id="{D87B5867-A3FB-49BA-B826-588AA7FBE6B5}"/>
                </a:ext>
              </a:extLst>
            </xdr:cNvPr>
            <xdr:cNvSpPr txBox="1"/>
          </xdr:nvSpPr>
          <xdr:spPr>
            <a:xfrm>
              <a:off x="1445683" y="10050639"/>
              <a:ext cx="303442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</a:t>
              </a:r>
              <a:r>
                <a:rPr lang="en-AU" sz="1400" b="0" i="0">
                  <a:latin typeface="Cambria Math" panose="02040503050406030204" pitchFamily="18" charset="0"/>
                </a:rPr>
                <a:t>180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21</xdr:row>
      <xdr:rowOff>106539</xdr:rowOff>
    </xdr:from>
    <xdr:ext cx="3034420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4" name="TextBox 13">
              <a:extLst>
                <a:ext uri="{FF2B5EF4-FFF2-40B4-BE49-F238E27FC236}">
                  <a16:creationId xmlns:a16="http://schemas.microsoft.com/office/drawing/2014/main" id="{BC1BA236-3DF6-4EAC-BE37-8478D7F58105}"/>
                </a:ext>
              </a:extLst>
            </xdr:cNvPr>
            <xdr:cNvSpPr txBox="1"/>
          </xdr:nvSpPr>
          <xdr:spPr>
            <a:xfrm>
              <a:off x="1439333" y="3973689"/>
              <a:ext cx="303442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180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14" name="TextBox 13">
              <a:extLst>
                <a:ext uri="{FF2B5EF4-FFF2-40B4-BE49-F238E27FC236}">
                  <a16:creationId xmlns:a16="http://schemas.microsoft.com/office/drawing/2014/main" id="{BC1BA236-3DF6-4EAC-BE37-8478D7F58105}"/>
                </a:ext>
              </a:extLst>
            </xdr:cNvPr>
            <xdr:cNvSpPr txBox="1"/>
          </xdr:nvSpPr>
          <xdr:spPr>
            <a:xfrm>
              <a:off x="1445683" y="3973689"/>
              <a:ext cx="303442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</a:t>
              </a:r>
              <a:r>
                <a:rPr lang="en-AU" sz="1400" b="0" i="0">
                  <a:latin typeface="Cambria Math" panose="02040503050406030204" pitchFamily="18" charset="0"/>
                </a:rPr>
                <a:t>180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21</xdr:row>
      <xdr:rowOff>106539</xdr:rowOff>
    </xdr:from>
    <xdr:ext cx="3034420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5" name="TextBox 14">
              <a:extLst>
                <a:ext uri="{FF2B5EF4-FFF2-40B4-BE49-F238E27FC236}">
                  <a16:creationId xmlns:a16="http://schemas.microsoft.com/office/drawing/2014/main" id="{5792F9F3-32AC-4BBA-8C7B-67D31F9663C9}"/>
                </a:ext>
              </a:extLst>
            </xdr:cNvPr>
            <xdr:cNvSpPr txBox="1"/>
          </xdr:nvSpPr>
          <xdr:spPr>
            <a:xfrm>
              <a:off x="1439333" y="3973689"/>
              <a:ext cx="303442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180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15" name="TextBox 14">
              <a:extLst>
                <a:ext uri="{FF2B5EF4-FFF2-40B4-BE49-F238E27FC236}">
                  <a16:creationId xmlns:a16="http://schemas.microsoft.com/office/drawing/2014/main" id="{5792F9F3-32AC-4BBA-8C7B-67D31F9663C9}"/>
                </a:ext>
              </a:extLst>
            </xdr:cNvPr>
            <xdr:cNvSpPr txBox="1"/>
          </xdr:nvSpPr>
          <xdr:spPr>
            <a:xfrm>
              <a:off x="1445683" y="3973689"/>
              <a:ext cx="303442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</a:t>
              </a:r>
              <a:r>
                <a:rPr lang="en-AU" sz="1400" b="0" i="0">
                  <a:latin typeface="Cambria Math" panose="02040503050406030204" pitchFamily="18" charset="0"/>
                </a:rPr>
                <a:t>180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54</xdr:row>
      <xdr:rowOff>106539</xdr:rowOff>
    </xdr:from>
    <xdr:ext cx="3034420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6" name="TextBox 15">
              <a:extLst>
                <a:ext uri="{FF2B5EF4-FFF2-40B4-BE49-F238E27FC236}">
                  <a16:creationId xmlns:a16="http://schemas.microsoft.com/office/drawing/2014/main" id="{5E98D1FE-2E34-4052-8789-88B2BAD6363C}"/>
                </a:ext>
              </a:extLst>
            </xdr:cNvPr>
            <xdr:cNvSpPr txBox="1"/>
          </xdr:nvSpPr>
          <xdr:spPr>
            <a:xfrm>
              <a:off x="1439333" y="10050639"/>
              <a:ext cx="303442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180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16" name="TextBox 15">
              <a:extLst>
                <a:ext uri="{FF2B5EF4-FFF2-40B4-BE49-F238E27FC236}">
                  <a16:creationId xmlns:a16="http://schemas.microsoft.com/office/drawing/2014/main" id="{5E98D1FE-2E34-4052-8789-88B2BAD6363C}"/>
                </a:ext>
              </a:extLst>
            </xdr:cNvPr>
            <xdr:cNvSpPr txBox="1"/>
          </xdr:nvSpPr>
          <xdr:spPr>
            <a:xfrm>
              <a:off x="1439333" y="10050639"/>
              <a:ext cx="303442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</a:t>
              </a:r>
              <a:r>
                <a:rPr lang="en-AU" sz="1400" b="0" i="0">
                  <a:latin typeface="Cambria Math" panose="02040503050406030204" pitchFamily="18" charset="0"/>
                </a:rPr>
                <a:t>180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54</xdr:row>
      <xdr:rowOff>106539</xdr:rowOff>
    </xdr:from>
    <xdr:ext cx="3034420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7" name="TextBox 16">
              <a:extLst>
                <a:ext uri="{FF2B5EF4-FFF2-40B4-BE49-F238E27FC236}">
                  <a16:creationId xmlns:a16="http://schemas.microsoft.com/office/drawing/2014/main" id="{3C5D68EA-99F2-4EB3-920A-5E731B271208}"/>
                </a:ext>
              </a:extLst>
            </xdr:cNvPr>
            <xdr:cNvSpPr txBox="1"/>
          </xdr:nvSpPr>
          <xdr:spPr>
            <a:xfrm>
              <a:off x="1439333" y="10050639"/>
              <a:ext cx="303442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180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17" name="TextBox 16">
              <a:extLst>
                <a:ext uri="{FF2B5EF4-FFF2-40B4-BE49-F238E27FC236}">
                  <a16:creationId xmlns:a16="http://schemas.microsoft.com/office/drawing/2014/main" id="{3C5D68EA-99F2-4EB3-920A-5E731B271208}"/>
                </a:ext>
              </a:extLst>
            </xdr:cNvPr>
            <xdr:cNvSpPr txBox="1"/>
          </xdr:nvSpPr>
          <xdr:spPr>
            <a:xfrm>
              <a:off x="1439333" y="10050639"/>
              <a:ext cx="303442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</a:t>
              </a:r>
              <a:r>
                <a:rPr lang="en-AU" sz="1400" b="0" i="0">
                  <a:latin typeface="Cambria Math" panose="02040503050406030204" pitchFamily="18" charset="0"/>
                </a:rPr>
                <a:t>180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54</xdr:row>
      <xdr:rowOff>106539</xdr:rowOff>
    </xdr:from>
    <xdr:ext cx="3034420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8" name="TextBox 17">
              <a:extLst>
                <a:ext uri="{FF2B5EF4-FFF2-40B4-BE49-F238E27FC236}">
                  <a16:creationId xmlns:a16="http://schemas.microsoft.com/office/drawing/2014/main" id="{A79D97F5-4BAD-4817-BD7C-38827312BC64}"/>
                </a:ext>
              </a:extLst>
            </xdr:cNvPr>
            <xdr:cNvSpPr txBox="1"/>
          </xdr:nvSpPr>
          <xdr:spPr>
            <a:xfrm>
              <a:off x="1439333" y="10050639"/>
              <a:ext cx="303442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180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18" name="TextBox 17">
              <a:extLst>
                <a:ext uri="{FF2B5EF4-FFF2-40B4-BE49-F238E27FC236}">
                  <a16:creationId xmlns:a16="http://schemas.microsoft.com/office/drawing/2014/main" id="{A79D97F5-4BAD-4817-BD7C-38827312BC64}"/>
                </a:ext>
              </a:extLst>
            </xdr:cNvPr>
            <xdr:cNvSpPr txBox="1"/>
          </xdr:nvSpPr>
          <xdr:spPr>
            <a:xfrm>
              <a:off x="1439333" y="10050639"/>
              <a:ext cx="303442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</a:t>
              </a:r>
              <a:r>
                <a:rPr lang="en-AU" sz="1400" b="0" i="0">
                  <a:latin typeface="Cambria Math" panose="02040503050406030204" pitchFamily="18" charset="0"/>
                </a:rPr>
                <a:t>180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54</xdr:row>
      <xdr:rowOff>106539</xdr:rowOff>
    </xdr:from>
    <xdr:ext cx="3034420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9" name="TextBox 18">
              <a:extLst>
                <a:ext uri="{FF2B5EF4-FFF2-40B4-BE49-F238E27FC236}">
                  <a16:creationId xmlns:a16="http://schemas.microsoft.com/office/drawing/2014/main" id="{4A64C244-063B-4BD1-9F1C-C4BA8B9E2E98}"/>
                </a:ext>
              </a:extLst>
            </xdr:cNvPr>
            <xdr:cNvSpPr txBox="1"/>
          </xdr:nvSpPr>
          <xdr:spPr>
            <a:xfrm>
              <a:off x="1439333" y="10050639"/>
              <a:ext cx="303442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180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19" name="TextBox 18">
              <a:extLst>
                <a:ext uri="{FF2B5EF4-FFF2-40B4-BE49-F238E27FC236}">
                  <a16:creationId xmlns:a16="http://schemas.microsoft.com/office/drawing/2014/main" id="{4A64C244-063B-4BD1-9F1C-C4BA8B9E2E98}"/>
                </a:ext>
              </a:extLst>
            </xdr:cNvPr>
            <xdr:cNvSpPr txBox="1"/>
          </xdr:nvSpPr>
          <xdr:spPr>
            <a:xfrm>
              <a:off x="1439333" y="10050639"/>
              <a:ext cx="303442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</a:t>
              </a:r>
              <a:r>
                <a:rPr lang="en-AU" sz="1400" b="0" i="0">
                  <a:latin typeface="Cambria Math" panose="02040503050406030204" pitchFamily="18" charset="0"/>
                </a:rPr>
                <a:t>180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54</xdr:row>
      <xdr:rowOff>106539</xdr:rowOff>
    </xdr:from>
    <xdr:ext cx="3034420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0" name="TextBox 19">
              <a:extLst>
                <a:ext uri="{FF2B5EF4-FFF2-40B4-BE49-F238E27FC236}">
                  <a16:creationId xmlns:a16="http://schemas.microsoft.com/office/drawing/2014/main" id="{CDB931E2-AA39-4928-B529-1618BFA553E0}"/>
                </a:ext>
              </a:extLst>
            </xdr:cNvPr>
            <xdr:cNvSpPr txBox="1"/>
          </xdr:nvSpPr>
          <xdr:spPr>
            <a:xfrm>
              <a:off x="1439333" y="10050639"/>
              <a:ext cx="303442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180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20" name="TextBox 19">
              <a:extLst>
                <a:ext uri="{FF2B5EF4-FFF2-40B4-BE49-F238E27FC236}">
                  <a16:creationId xmlns:a16="http://schemas.microsoft.com/office/drawing/2014/main" id="{CDB931E2-AA39-4928-B529-1618BFA553E0}"/>
                </a:ext>
              </a:extLst>
            </xdr:cNvPr>
            <xdr:cNvSpPr txBox="1"/>
          </xdr:nvSpPr>
          <xdr:spPr>
            <a:xfrm>
              <a:off x="1439333" y="10050639"/>
              <a:ext cx="303442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</a:t>
              </a:r>
              <a:r>
                <a:rPr lang="en-AU" sz="1400" b="0" i="0">
                  <a:latin typeface="Cambria Math" panose="02040503050406030204" pitchFamily="18" charset="0"/>
                </a:rPr>
                <a:t>180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87</xdr:row>
      <xdr:rowOff>106539</xdr:rowOff>
    </xdr:from>
    <xdr:ext cx="3034420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1" name="TextBox 20">
              <a:extLst>
                <a:ext uri="{FF2B5EF4-FFF2-40B4-BE49-F238E27FC236}">
                  <a16:creationId xmlns:a16="http://schemas.microsoft.com/office/drawing/2014/main" id="{698444C7-E30A-40BF-9662-674985F9C083}"/>
                </a:ext>
              </a:extLst>
            </xdr:cNvPr>
            <xdr:cNvSpPr txBox="1"/>
          </xdr:nvSpPr>
          <xdr:spPr>
            <a:xfrm>
              <a:off x="1445683" y="10050639"/>
              <a:ext cx="303442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180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21" name="TextBox 20">
              <a:extLst>
                <a:ext uri="{FF2B5EF4-FFF2-40B4-BE49-F238E27FC236}">
                  <a16:creationId xmlns:a16="http://schemas.microsoft.com/office/drawing/2014/main" id="{698444C7-E30A-40BF-9662-674985F9C083}"/>
                </a:ext>
              </a:extLst>
            </xdr:cNvPr>
            <xdr:cNvSpPr txBox="1"/>
          </xdr:nvSpPr>
          <xdr:spPr>
            <a:xfrm>
              <a:off x="1445683" y="10050639"/>
              <a:ext cx="303442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</a:t>
              </a:r>
              <a:r>
                <a:rPr lang="en-AU" sz="1400" b="0" i="0">
                  <a:latin typeface="Cambria Math" panose="02040503050406030204" pitchFamily="18" charset="0"/>
                </a:rPr>
                <a:t>180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87</xdr:row>
      <xdr:rowOff>106539</xdr:rowOff>
    </xdr:from>
    <xdr:ext cx="3034420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2" name="TextBox 21">
              <a:extLst>
                <a:ext uri="{FF2B5EF4-FFF2-40B4-BE49-F238E27FC236}">
                  <a16:creationId xmlns:a16="http://schemas.microsoft.com/office/drawing/2014/main" id="{03811B27-6B6F-45C0-83CC-38B7396DD4B1}"/>
                </a:ext>
              </a:extLst>
            </xdr:cNvPr>
            <xdr:cNvSpPr txBox="1"/>
          </xdr:nvSpPr>
          <xdr:spPr>
            <a:xfrm>
              <a:off x="1445683" y="10050639"/>
              <a:ext cx="303442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180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22" name="TextBox 21">
              <a:extLst>
                <a:ext uri="{FF2B5EF4-FFF2-40B4-BE49-F238E27FC236}">
                  <a16:creationId xmlns:a16="http://schemas.microsoft.com/office/drawing/2014/main" id="{03811B27-6B6F-45C0-83CC-38B7396DD4B1}"/>
                </a:ext>
              </a:extLst>
            </xdr:cNvPr>
            <xdr:cNvSpPr txBox="1"/>
          </xdr:nvSpPr>
          <xdr:spPr>
            <a:xfrm>
              <a:off x="1445683" y="10050639"/>
              <a:ext cx="303442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</a:t>
              </a:r>
              <a:r>
                <a:rPr lang="en-AU" sz="1400" b="0" i="0">
                  <a:latin typeface="Cambria Math" panose="02040503050406030204" pitchFamily="18" charset="0"/>
                </a:rPr>
                <a:t>180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87</xdr:row>
      <xdr:rowOff>106539</xdr:rowOff>
    </xdr:from>
    <xdr:ext cx="3034420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3" name="TextBox 22">
              <a:extLst>
                <a:ext uri="{FF2B5EF4-FFF2-40B4-BE49-F238E27FC236}">
                  <a16:creationId xmlns:a16="http://schemas.microsoft.com/office/drawing/2014/main" id="{A88FF8B6-C26D-44C7-81E2-80FDB787D7A2}"/>
                </a:ext>
              </a:extLst>
            </xdr:cNvPr>
            <xdr:cNvSpPr txBox="1"/>
          </xdr:nvSpPr>
          <xdr:spPr>
            <a:xfrm>
              <a:off x="1445683" y="10050639"/>
              <a:ext cx="303442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180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23" name="TextBox 22">
              <a:extLst>
                <a:ext uri="{FF2B5EF4-FFF2-40B4-BE49-F238E27FC236}">
                  <a16:creationId xmlns:a16="http://schemas.microsoft.com/office/drawing/2014/main" id="{A88FF8B6-C26D-44C7-81E2-80FDB787D7A2}"/>
                </a:ext>
              </a:extLst>
            </xdr:cNvPr>
            <xdr:cNvSpPr txBox="1"/>
          </xdr:nvSpPr>
          <xdr:spPr>
            <a:xfrm>
              <a:off x="1445683" y="10050639"/>
              <a:ext cx="303442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</a:t>
              </a:r>
              <a:r>
                <a:rPr lang="en-AU" sz="1400" b="0" i="0">
                  <a:latin typeface="Cambria Math" panose="02040503050406030204" pitchFamily="18" charset="0"/>
                </a:rPr>
                <a:t>180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87</xdr:row>
      <xdr:rowOff>106539</xdr:rowOff>
    </xdr:from>
    <xdr:ext cx="3034420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4" name="TextBox 23">
              <a:extLst>
                <a:ext uri="{FF2B5EF4-FFF2-40B4-BE49-F238E27FC236}">
                  <a16:creationId xmlns:a16="http://schemas.microsoft.com/office/drawing/2014/main" id="{AB1317A7-CCB8-4AEF-A47D-D586543565AD}"/>
                </a:ext>
              </a:extLst>
            </xdr:cNvPr>
            <xdr:cNvSpPr txBox="1"/>
          </xdr:nvSpPr>
          <xdr:spPr>
            <a:xfrm>
              <a:off x="1445683" y="10050639"/>
              <a:ext cx="303442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180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24" name="TextBox 23">
              <a:extLst>
                <a:ext uri="{FF2B5EF4-FFF2-40B4-BE49-F238E27FC236}">
                  <a16:creationId xmlns:a16="http://schemas.microsoft.com/office/drawing/2014/main" id="{AB1317A7-CCB8-4AEF-A47D-D586543565AD}"/>
                </a:ext>
              </a:extLst>
            </xdr:cNvPr>
            <xdr:cNvSpPr txBox="1"/>
          </xdr:nvSpPr>
          <xdr:spPr>
            <a:xfrm>
              <a:off x="1445683" y="10050639"/>
              <a:ext cx="303442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</a:t>
              </a:r>
              <a:r>
                <a:rPr lang="en-AU" sz="1400" b="0" i="0">
                  <a:latin typeface="Cambria Math" panose="02040503050406030204" pitchFamily="18" charset="0"/>
                </a:rPr>
                <a:t>180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87</xdr:row>
      <xdr:rowOff>106539</xdr:rowOff>
    </xdr:from>
    <xdr:ext cx="3034420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5" name="TextBox 24">
              <a:extLst>
                <a:ext uri="{FF2B5EF4-FFF2-40B4-BE49-F238E27FC236}">
                  <a16:creationId xmlns:a16="http://schemas.microsoft.com/office/drawing/2014/main" id="{17BE8CDD-4A51-429A-9608-387607CD30CD}"/>
                </a:ext>
              </a:extLst>
            </xdr:cNvPr>
            <xdr:cNvSpPr txBox="1"/>
          </xdr:nvSpPr>
          <xdr:spPr>
            <a:xfrm>
              <a:off x="1445683" y="10050639"/>
              <a:ext cx="303442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180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25" name="TextBox 24">
              <a:extLst>
                <a:ext uri="{FF2B5EF4-FFF2-40B4-BE49-F238E27FC236}">
                  <a16:creationId xmlns:a16="http://schemas.microsoft.com/office/drawing/2014/main" id="{17BE8CDD-4A51-429A-9608-387607CD30CD}"/>
                </a:ext>
              </a:extLst>
            </xdr:cNvPr>
            <xdr:cNvSpPr txBox="1"/>
          </xdr:nvSpPr>
          <xdr:spPr>
            <a:xfrm>
              <a:off x="1445683" y="10050639"/>
              <a:ext cx="303442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</a:t>
              </a:r>
              <a:r>
                <a:rPr lang="en-AU" sz="1400" b="0" i="0">
                  <a:latin typeface="Cambria Math" panose="02040503050406030204" pitchFamily="18" charset="0"/>
                </a:rPr>
                <a:t>180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87</xdr:row>
      <xdr:rowOff>106539</xdr:rowOff>
    </xdr:from>
    <xdr:ext cx="3034420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6" name="TextBox 25">
              <a:extLst>
                <a:ext uri="{FF2B5EF4-FFF2-40B4-BE49-F238E27FC236}">
                  <a16:creationId xmlns:a16="http://schemas.microsoft.com/office/drawing/2014/main" id="{DBC6CEA8-8DCD-4F87-9D1E-7631FA1E2AAF}"/>
                </a:ext>
              </a:extLst>
            </xdr:cNvPr>
            <xdr:cNvSpPr txBox="1"/>
          </xdr:nvSpPr>
          <xdr:spPr>
            <a:xfrm>
              <a:off x="1445683" y="10050639"/>
              <a:ext cx="303442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180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26" name="TextBox 25">
              <a:extLst>
                <a:ext uri="{FF2B5EF4-FFF2-40B4-BE49-F238E27FC236}">
                  <a16:creationId xmlns:a16="http://schemas.microsoft.com/office/drawing/2014/main" id="{DBC6CEA8-8DCD-4F87-9D1E-7631FA1E2AAF}"/>
                </a:ext>
              </a:extLst>
            </xdr:cNvPr>
            <xdr:cNvSpPr txBox="1"/>
          </xdr:nvSpPr>
          <xdr:spPr>
            <a:xfrm>
              <a:off x="1445683" y="10050639"/>
              <a:ext cx="303442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</a:t>
              </a:r>
              <a:r>
                <a:rPr lang="en-AU" sz="1400" b="0" i="0">
                  <a:latin typeface="Cambria Math" panose="02040503050406030204" pitchFamily="18" charset="0"/>
                </a:rPr>
                <a:t>180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120</xdr:row>
      <xdr:rowOff>106539</xdr:rowOff>
    </xdr:from>
    <xdr:ext cx="3034420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7" name="TextBox 26">
              <a:extLst>
                <a:ext uri="{FF2B5EF4-FFF2-40B4-BE49-F238E27FC236}">
                  <a16:creationId xmlns:a16="http://schemas.microsoft.com/office/drawing/2014/main" id="{981E87FB-5E87-4255-A7FC-437759E33C49}"/>
                </a:ext>
              </a:extLst>
            </xdr:cNvPr>
            <xdr:cNvSpPr txBox="1"/>
          </xdr:nvSpPr>
          <xdr:spPr>
            <a:xfrm>
              <a:off x="1439333" y="16127589"/>
              <a:ext cx="303442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180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27" name="TextBox 26">
              <a:extLst>
                <a:ext uri="{FF2B5EF4-FFF2-40B4-BE49-F238E27FC236}">
                  <a16:creationId xmlns:a16="http://schemas.microsoft.com/office/drawing/2014/main" id="{981E87FB-5E87-4255-A7FC-437759E33C49}"/>
                </a:ext>
              </a:extLst>
            </xdr:cNvPr>
            <xdr:cNvSpPr txBox="1"/>
          </xdr:nvSpPr>
          <xdr:spPr>
            <a:xfrm>
              <a:off x="1439333" y="16127589"/>
              <a:ext cx="303442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</a:t>
              </a:r>
              <a:r>
                <a:rPr lang="en-AU" sz="1400" b="0" i="0">
                  <a:latin typeface="Cambria Math" panose="02040503050406030204" pitchFamily="18" charset="0"/>
                </a:rPr>
                <a:t>180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120</xdr:row>
      <xdr:rowOff>106539</xdr:rowOff>
    </xdr:from>
    <xdr:ext cx="3034420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8" name="TextBox 27">
              <a:extLst>
                <a:ext uri="{FF2B5EF4-FFF2-40B4-BE49-F238E27FC236}">
                  <a16:creationId xmlns:a16="http://schemas.microsoft.com/office/drawing/2014/main" id="{04E57A83-ED22-4E88-89A9-75F89C03F62C}"/>
                </a:ext>
              </a:extLst>
            </xdr:cNvPr>
            <xdr:cNvSpPr txBox="1"/>
          </xdr:nvSpPr>
          <xdr:spPr>
            <a:xfrm>
              <a:off x="1439333" y="16127589"/>
              <a:ext cx="303442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180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28" name="TextBox 27">
              <a:extLst>
                <a:ext uri="{FF2B5EF4-FFF2-40B4-BE49-F238E27FC236}">
                  <a16:creationId xmlns:a16="http://schemas.microsoft.com/office/drawing/2014/main" id="{04E57A83-ED22-4E88-89A9-75F89C03F62C}"/>
                </a:ext>
              </a:extLst>
            </xdr:cNvPr>
            <xdr:cNvSpPr txBox="1"/>
          </xdr:nvSpPr>
          <xdr:spPr>
            <a:xfrm>
              <a:off x="1439333" y="16127589"/>
              <a:ext cx="303442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</a:t>
              </a:r>
              <a:r>
                <a:rPr lang="en-AU" sz="1400" b="0" i="0">
                  <a:latin typeface="Cambria Math" panose="02040503050406030204" pitchFamily="18" charset="0"/>
                </a:rPr>
                <a:t>180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120</xdr:row>
      <xdr:rowOff>106539</xdr:rowOff>
    </xdr:from>
    <xdr:ext cx="3034420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9" name="TextBox 28">
              <a:extLst>
                <a:ext uri="{FF2B5EF4-FFF2-40B4-BE49-F238E27FC236}">
                  <a16:creationId xmlns:a16="http://schemas.microsoft.com/office/drawing/2014/main" id="{BD4FDACA-0E0A-4B9E-A11D-B272E09C73BA}"/>
                </a:ext>
              </a:extLst>
            </xdr:cNvPr>
            <xdr:cNvSpPr txBox="1"/>
          </xdr:nvSpPr>
          <xdr:spPr>
            <a:xfrm>
              <a:off x="1439333" y="16127589"/>
              <a:ext cx="303442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180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29" name="TextBox 28">
              <a:extLst>
                <a:ext uri="{FF2B5EF4-FFF2-40B4-BE49-F238E27FC236}">
                  <a16:creationId xmlns:a16="http://schemas.microsoft.com/office/drawing/2014/main" id="{BD4FDACA-0E0A-4B9E-A11D-B272E09C73BA}"/>
                </a:ext>
              </a:extLst>
            </xdr:cNvPr>
            <xdr:cNvSpPr txBox="1"/>
          </xdr:nvSpPr>
          <xdr:spPr>
            <a:xfrm>
              <a:off x="1439333" y="16127589"/>
              <a:ext cx="303442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</a:t>
              </a:r>
              <a:r>
                <a:rPr lang="en-AU" sz="1400" b="0" i="0">
                  <a:latin typeface="Cambria Math" panose="02040503050406030204" pitchFamily="18" charset="0"/>
                </a:rPr>
                <a:t>180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120</xdr:row>
      <xdr:rowOff>106539</xdr:rowOff>
    </xdr:from>
    <xdr:ext cx="3034420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30" name="TextBox 29">
              <a:extLst>
                <a:ext uri="{FF2B5EF4-FFF2-40B4-BE49-F238E27FC236}">
                  <a16:creationId xmlns:a16="http://schemas.microsoft.com/office/drawing/2014/main" id="{23A42439-C373-4B0C-B4DC-FC66301C04FF}"/>
                </a:ext>
              </a:extLst>
            </xdr:cNvPr>
            <xdr:cNvSpPr txBox="1"/>
          </xdr:nvSpPr>
          <xdr:spPr>
            <a:xfrm>
              <a:off x="1439333" y="16127589"/>
              <a:ext cx="303442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180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30" name="TextBox 29">
              <a:extLst>
                <a:ext uri="{FF2B5EF4-FFF2-40B4-BE49-F238E27FC236}">
                  <a16:creationId xmlns:a16="http://schemas.microsoft.com/office/drawing/2014/main" id="{23A42439-C373-4B0C-B4DC-FC66301C04FF}"/>
                </a:ext>
              </a:extLst>
            </xdr:cNvPr>
            <xdr:cNvSpPr txBox="1"/>
          </xdr:nvSpPr>
          <xdr:spPr>
            <a:xfrm>
              <a:off x="1439333" y="16127589"/>
              <a:ext cx="303442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</a:t>
              </a:r>
              <a:r>
                <a:rPr lang="en-AU" sz="1400" b="0" i="0">
                  <a:latin typeface="Cambria Math" panose="02040503050406030204" pitchFamily="18" charset="0"/>
                </a:rPr>
                <a:t>180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120</xdr:row>
      <xdr:rowOff>106539</xdr:rowOff>
    </xdr:from>
    <xdr:ext cx="3034420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31" name="TextBox 30">
              <a:extLst>
                <a:ext uri="{FF2B5EF4-FFF2-40B4-BE49-F238E27FC236}">
                  <a16:creationId xmlns:a16="http://schemas.microsoft.com/office/drawing/2014/main" id="{2E5B82C0-8391-44D0-AC25-F5FA8FF1C48C}"/>
                </a:ext>
              </a:extLst>
            </xdr:cNvPr>
            <xdr:cNvSpPr txBox="1"/>
          </xdr:nvSpPr>
          <xdr:spPr>
            <a:xfrm>
              <a:off x="1439333" y="16127589"/>
              <a:ext cx="303442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180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31" name="TextBox 30">
              <a:extLst>
                <a:ext uri="{FF2B5EF4-FFF2-40B4-BE49-F238E27FC236}">
                  <a16:creationId xmlns:a16="http://schemas.microsoft.com/office/drawing/2014/main" id="{2E5B82C0-8391-44D0-AC25-F5FA8FF1C48C}"/>
                </a:ext>
              </a:extLst>
            </xdr:cNvPr>
            <xdr:cNvSpPr txBox="1"/>
          </xdr:nvSpPr>
          <xdr:spPr>
            <a:xfrm>
              <a:off x="1439333" y="16127589"/>
              <a:ext cx="303442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</a:t>
              </a:r>
              <a:r>
                <a:rPr lang="en-AU" sz="1400" b="0" i="0">
                  <a:latin typeface="Cambria Math" panose="02040503050406030204" pitchFamily="18" charset="0"/>
                </a:rPr>
                <a:t>180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</xdr:col>
      <xdr:colOff>175683</xdr:colOff>
      <xdr:row>120</xdr:row>
      <xdr:rowOff>106539</xdr:rowOff>
    </xdr:from>
    <xdr:ext cx="3034420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32" name="TextBox 31">
              <a:extLst>
                <a:ext uri="{FF2B5EF4-FFF2-40B4-BE49-F238E27FC236}">
                  <a16:creationId xmlns:a16="http://schemas.microsoft.com/office/drawing/2014/main" id="{D8946FE9-D723-413B-B062-BB1D644D040B}"/>
                </a:ext>
              </a:extLst>
            </xdr:cNvPr>
            <xdr:cNvSpPr txBox="1"/>
          </xdr:nvSpPr>
          <xdr:spPr>
            <a:xfrm>
              <a:off x="1439333" y="16127589"/>
              <a:ext cx="303442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=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180</m:t>
                    </m:r>
                    <m:r>
                      <a:rPr lang="en-US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32" name="TextBox 31">
              <a:extLst>
                <a:ext uri="{FF2B5EF4-FFF2-40B4-BE49-F238E27FC236}">
                  <a16:creationId xmlns:a16="http://schemas.microsoft.com/office/drawing/2014/main" id="{D8946FE9-D723-413B-B062-BB1D644D040B}"/>
                </a:ext>
              </a:extLst>
            </xdr:cNvPr>
            <xdr:cNvSpPr txBox="1"/>
          </xdr:nvSpPr>
          <xdr:spPr>
            <a:xfrm>
              <a:off x="1439333" y="16127589"/>
              <a:ext cx="3034420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</a:t>
              </a:r>
              <a:r>
                <a:rPr lang="en-US" sz="1400" b="0" i="0">
                  <a:latin typeface="Cambria Math" panose="02040503050406030204" pitchFamily="18" charset="0"/>
                </a:rPr>
                <a:t>=</a:t>
              </a:r>
              <a:r>
                <a:rPr lang="en-AU" sz="1400" b="0" i="0">
                  <a:latin typeface="Cambria Math" panose="02040503050406030204" pitchFamily="18" charset="0"/>
                </a:rPr>
                <a:t>180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°+</a:t>
              </a:r>
              <a:r>
                <a:rPr lang="en-AU" sz="1400" b="0" i="0">
                  <a:latin typeface="Cambria Math" panose="02040503050406030204" pitchFamily="18" charset="0"/>
                </a:rPr>
                <a:t>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188384</xdr:colOff>
      <xdr:row>2</xdr:row>
      <xdr:rowOff>25400</xdr:rowOff>
    </xdr:from>
    <xdr:ext cx="5526769" cy="467500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" name="TextBox 1">
              <a:extLst>
                <a:ext uri="{FF2B5EF4-FFF2-40B4-BE49-F238E27FC236}">
                  <a16:creationId xmlns:a16="http://schemas.microsoft.com/office/drawing/2014/main" id="{90B24542-33A4-49FF-91ED-850AA6B85A5A}"/>
                </a:ext>
              </a:extLst>
            </xdr:cNvPr>
            <xdr:cNvSpPr txBox="1"/>
          </xdr:nvSpPr>
          <xdr:spPr>
            <a:xfrm>
              <a:off x="11319934" y="393700"/>
              <a:ext cx="5526769" cy="467500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600" b="0" i="1">
                        <a:latin typeface="Cambria Math" panose="02040503050406030204" pitchFamily="18" charset="0"/>
                      </a:rPr>
                      <m:t>𝑑𝑖𝑠𝑡𝑎𝑛𝑐𝑒</m:t>
                    </m:r>
                    <m:d>
                      <m:dPr>
                        <m:ctrlPr>
                          <a:rPr lang="en-AU" sz="16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𝑘𝑚</m:t>
                        </m:r>
                      </m:e>
                    </m:d>
                    <m:d>
                      <m:dPr>
                        <m:ctrlPr>
                          <a:rPr lang="en-AU" sz="16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𝐿𝑎𝑡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𝑜𝑟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𝐿𝑜𝑛𝑔</m:t>
                        </m:r>
                      </m:e>
                    </m:d>
                    <m:r>
                      <a:rPr lang="en-AU" sz="1600" b="0" i="1">
                        <a:latin typeface="Cambria Math" panose="02040503050406030204" pitchFamily="18" charset="0"/>
                      </a:rPr>
                      <m:t>=</m:t>
                    </m:r>
                    <m:f>
                      <m:fPr>
                        <m:ctrlPr>
                          <a:rPr lang="en-AU" sz="1600" b="0" i="1">
                            <a:latin typeface="Cambria Math" panose="02040503050406030204" pitchFamily="18" charset="0"/>
                          </a:rPr>
                        </m:ctrlPr>
                      </m:fPr>
                      <m:num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𝑑𝑒𝑐𝑖𝑚𝑎𝑙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𝑑𝑒𝑔𝑟𝑒𝑒𝑠</m:t>
                        </m:r>
                      </m:num>
                      <m:den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360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°</m:t>
                        </m:r>
                      </m:den>
                    </m:f>
                    <m:r>
                      <a:rPr lang="en-AU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×40 000 </m:t>
                    </m:r>
                    <m:r>
                      <a:rPr lang="en-AU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𝑘𝑚</m:t>
                    </m:r>
                  </m:oMath>
                </m:oMathPara>
              </a14:m>
              <a:endParaRPr lang="en-US" sz="1600"/>
            </a:p>
          </xdr:txBody>
        </xdr:sp>
      </mc:Choice>
      <mc:Fallback xmlns="">
        <xdr:sp macro="" textlink="">
          <xdr:nvSpPr>
            <xdr:cNvPr id="2" name="TextBox 1">
              <a:extLst>
                <a:ext uri="{FF2B5EF4-FFF2-40B4-BE49-F238E27FC236}">
                  <a16:creationId xmlns:a16="http://schemas.microsoft.com/office/drawing/2014/main" id="{90B24542-33A4-49FF-91ED-850AA6B85A5A}"/>
                </a:ext>
              </a:extLst>
            </xdr:cNvPr>
            <xdr:cNvSpPr txBox="1"/>
          </xdr:nvSpPr>
          <xdr:spPr>
            <a:xfrm>
              <a:off x="11319934" y="393700"/>
              <a:ext cx="5526769" cy="467500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600" b="0" i="0">
                  <a:latin typeface="Cambria Math" panose="02040503050406030204" pitchFamily="18" charset="0"/>
                </a:rPr>
                <a:t>𝑑𝑖𝑠𝑡𝑎𝑛𝑐𝑒(𝑘𝑚)(𝐿𝑎𝑡 𝑜𝑟 𝐿𝑜𝑛𝑔)=(𝑑𝑒𝑐𝑖𝑚𝑎𝑙 𝑑𝑒𝑔𝑟𝑒𝑒𝑠)/(360</a:t>
              </a:r>
              <a:r>
                <a:rPr lang="en-AU" sz="16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°)×40 000 𝑘𝑚</a:t>
              </a:r>
              <a:endParaRPr lang="en-US" sz="1600"/>
            </a:p>
          </xdr:txBody>
        </xdr:sp>
      </mc:Fallback>
    </mc:AlternateContent>
    <xdr:clientData/>
  </xdr:oneCellAnchor>
  <xdr:oneCellAnchor>
    <xdr:from>
      <xdr:col>11</xdr:col>
      <xdr:colOff>877358</xdr:colOff>
      <xdr:row>8</xdr:row>
      <xdr:rowOff>6702</xdr:rowOff>
    </xdr:from>
    <xdr:ext cx="6083140" cy="467500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3" name="TextBox 2">
              <a:extLst>
                <a:ext uri="{FF2B5EF4-FFF2-40B4-BE49-F238E27FC236}">
                  <a16:creationId xmlns:a16="http://schemas.microsoft.com/office/drawing/2014/main" id="{EC8D2966-8423-4AF4-91A9-9C06ABFE293D}"/>
                </a:ext>
              </a:extLst>
            </xdr:cNvPr>
            <xdr:cNvSpPr txBox="1"/>
          </xdr:nvSpPr>
          <xdr:spPr>
            <a:xfrm>
              <a:off x="10891308" y="1479902"/>
              <a:ext cx="6083140" cy="467500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600" b="0" i="1">
                        <a:latin typeface="Cambria Math" panose="02040503050406030204" pitchFamily="18" charset="0"/>
                      </a:rPr>
                      <m:t>𝑑𝑖𝑠𝑡𝑎𝑛𝑐𝑒</m:t>
                    </m:r>
                    <m:d>
                      <m:dPr>
                        <m:ctrlPr>
                          <a:rPr lang="en-AU" sz="16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𝑘𝑚</m:t>
                        </m:r>
                      </m:e>
                    </m:d>
                    <m:d>
                      <m:dPr>
                        <m:ctrlPr>
                          <a:rPr lang="en-AU" sz="16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𝐿𝑎𝑡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𝑜𝑟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𝐿𝑜𝑛𝑔</m:t>
                        </m:r>
                      </m:e>
                    </m:d>
                    <m:r>
                      <a:rPr lang="en-AU" sz="1600" b="0" i="1">
                        <a:latin typeface="Cambria Math" panose="02040503050406030204" pitchFamily="18" charset="0"/>
                      </a:rPr>
                      <m:t>=</m:t>
                    </m:r>
                    <m:f>
                      <m:fPr>
                        <m:ctrlPr>
                          <a:rPr lang="en-AU" sz="1600" b="0" i="1">
                            <a:latin typeface="Cambria Math" panose="02040503050406030204" pitchFamily="18" charset="0"/>
                          </a:rPr>
                        </m:ctrlPr>
                      </m:fPr>
                      <m:num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𝑑𝑒𝑐𝑖𝑚𝑎𝑙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𝑑𝑒𝑔𝑟𝑒𝑒𝑠</m:t>
                        </m:r>
                      </m:num>
                      <m:den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360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°</m:t>
                        </m:r>
                      </m:den>
                    </m:f>
                    <m:r>
                      <a:rPr lang="en-AU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×2×</m:t>
                    </m:r>
                    <m:r>
                      <a:rPr lang="en-AU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𝜋</m:t>
                    </m:r>
                    <m:r>
                      <a:rPr lang="en-AU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×6371 </m:t>
                    </m:r>
                    <m:r>
                      <a:rPr lang="en-AU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𝑘𝑚</m:t>
                    </m:r>
                  </m:oMath>
                </m:oMathPara>
              </a14:m>
              <a:endParaRPr lang="en-US" sz="1600"/>
            </a:p>
          </xdr:txBody>
        </xdr:sp>
      </mc:Choice>
      <mc:Fallback xmlns="">
        <xdr:sp macro="" textlink="">
          <xdr:nvSpPr>
            <xdr:cNvPr id="3" name="TextBox 2">
              <a:extLst>
                <a:ext uri="{FF2B5EF4-FFF2-40B4-BE49-F238E27FC236}">
                  <a16:creationId xmlns:a16="http://schemas.microsoft.com/office/drawing/2014/main" id="{EC8D2966-8423-4AF4-91A9-9C06ABFE293D}"/>
                </a:ext>
              </a:extLst>
            </xdr:cNvPr>
            <xdr:cNvSpPr txBox="1"/>
          </xdr:nvSpPr>
          <xdr:spPr>
            <a:xfrm>
              <a:off x="10891308" y="1479902"/>
              <a:ext cx="6083140" cy="467500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600" b="0" i="0">
                  <a:latin typeface="Cambria Math" panose="02040503050406030204" pitchFamily="18" charset="0"/>
                </a:rPr>
                <a:t>𝑑𝑖𝑠𝑡𝑎𝑛𝑐𝑒(𝑘𝑚)(𝐿𝑎𝑡 𝑜𝑟 𝐿𝑜𝑛𝑔)=(𝑑𝑒𝑐𝑖𝑚𝑎𝑙 𝑑𝑒𝑔𝑟𝑒𝑒𝑠)/(360</a:t>
              </a:r>
              <a:r>
                <a:rPr lang="en-AU" sz="16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°)×2×𝜋×6371 𝑘𝑚</a:t>
              </a:r>
              <a:endParaRPr lang="en-US" sz="1600"/>
            </a:p>
          </xdr:txBody>
        </xdr:sp>
      </mc:Fallback>
    </mc:AlternateContent>
    <xdr:clientData/>
  </xdr:oneCellAnchor>
  <xdr:oneCellAnchor>
    <xdr:from>
      <xdr:col>11</xdr:col>
      <xdr:colOff>667103</xdr:colOff>
      <xdr:row>17</xdr:row>
      <xdr:rowOff>144992</xdr:rowOff>
    </xdr:from>
    <xdr:ext cx="6554679" cy="510717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4" name="TextBox 3">
              <a:extLst>
                <a:ext uri="{FF2B5EF4-FFF2-40B4-BE49-F238E27FC236}">
                  <a16:creationId xmlns:a16="http://schemas.microsoft.com/office/drawing/2014/main" id="{C8BA85B8-C0A8-4A13-B31C-75BEDBB5B650}"/>
                </a:ext>
              </a:extLst>
            </xdr:cNvPr>
            <xdr:cNvSpPr txBox="1"/>
          </xdr:nvSpPr>
          <xdr:spPr>
            <a:xfrm>
              <a:off x="10681053" y="3275542"/>
              <a:ext cx="6554679" cy="510717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600" b="0" i="1">
                        <a:latin typeface="Cambria Math" panose="02040503050406030204" pitchFamily="18" charset="0"/>
                      </a:rPr>
                      <m:t>𝑑𝑖𝑠𝑡𝑎𝑛𝑐𝑒</m:t>
                    </m:r>
                    <m:d>
                      <m:dPr>
                        <m:ctrlPr>
                          <a:rPr lang="en-AU" sz="16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𝑘𝑚</m:t>
                        </m:r>
                      </m:e>
                    </m:d>
                    <m:d>
                      <m:dPr>
                        <m:ctrlPr>
                          <a:rPr lang="en-AU" sz="16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𝐿𝑎𝑡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𝑜𝑟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𝐿𝑜𝑛𝑔</m:t>
                        </m:r>
                      </m:e>
                    </m:d>
                    <m:r>
                      <a:rPr lang="en-AU" sz="1600" b="0" i="1">
                        <a:latin typeface="Cambria Math" panose="02040503050406030204" pitchFamily="18" charset="0"/>
                      </a:rPr>
                      <m:t>=</m:t>
                    </m:r>
                    <m:r>
                      <a:rPr lang="en-AU" sz="1600" b="0" i="1">
                        <a:latin typeface="Cambria Math" panose="02040503050406030204" pitchFamily="18" charset="0"/>
                      </a:rPr>
                      <m:t>𝑑𝑒𝑐𝑖𝑚𝑎𝑙</m:t>
                    </m:r>
                    <m:r>
                      <a:rPr lang="en-AU" sz="1600" b="0" i="1">
                        <a:latin typeface="Cambria Math" panose="02040503050406030204" pitchFamily="18" charset="0"/>
                      </a:rPr>
                      <m:t> </m:t>
                    </m:r>
                    <m:r>
                      <a:rPr lang="en-AU" sz="1600" b="0" i="1">
                        <a:latin typeface="Cambria Math" panose="02040503050406030204" pitchFamily="18" charset="0"/>
                      </a:rPr>
                      <m:t>𝑑𝑒𝑔𝑟𝑒𝑒𝑠</m:t>
                    </m:r>
                    <m:r>
                      <a:rPr lang="en-AU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×60</m:t>
                    </m:r>
                    <m:f>
                      <m:fPr>
                        <m:ctrlP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</m:ctrlPr>
                      </m:fPr>
                      <m:num>
                        <m: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𝑛𝑚</m:t>
                        </m:r>
                      </m:num>
                      <m:den>
                        <m: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𝑑𝑒𝑔𝑟𝑒𝑒</m:t>
                        </m:r>
                      </m:den>
                    </m:f>
                    <m:r>
                      <a:rPr lang="en-AU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×1.852</m:t>
                    </m:r>
                    <m:f>
                      <m:fPr>
                        <m:ctrlP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</m:ctrlPr>
                      </m:fPr>
                      <m:num>
                        <m: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𝑘𝑚</m:t>
                        </m:r>
                      </m:num>
                      <m:den>
                        <m: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𝑛𝑚</m:t>
                        </m:r>
                      </m:den>
                    </m:f>
                  </m:oMath>
                </m:oMathPara>
              </a14:m>
              <a:endParaRPr lang="en-US" sz="1600"/>
            </a:p>
          </xdr:txBody>
        </xdr:sp>
      </mc:Choice>
      <mc:Fallback xmlns="">
        <xdr:sp macro="" textlink="">
          <xdr:nvSpPr>
            <xdr:cNvPr id="4" name="TextBox 3">
              <a:extLst>
                <a:ext uri="{FF2B5EF4-FFF2-40B4-BE49-F238E27FC236}">
                  <a16:creationId xmlns:a16="http://schemas.microsoft.com/office/drawing/2014/main" id="{C8BA85B8-C0A8-4A13-B31C-75BEDBB5B650}"/>
                </a:ext>
              </a:extLst>
            </xdr:cNvPr>
            <xdr:cNvSpPr txBox="1"/>
          </xdr:nvSpPr>
          <xdr:spPr>
            <a:xfrm>
              <a:off x="10681053" y="3275542"/>
              <a:ext cx="6554679" cy="510717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600" b="0" i="0">
                  <a:latin typeface="Cambria Math" panose="02040503050406030204" pitchFamily="18" charset="0"/>
                </a:rPr>
                <a:t>𝑑𝑖𝑠𝑡𝑎𝑛𝑐𝑒(𝑘𝑚)(𝐿𝑎𝑡 𝑜𝑟 𝐿𝑜𝑛𝑔)=𝑑𝑒𝑐𝑖𝑚𝑎𝑙 𝑑𝑒𝑔𝑟𝑒𝑒𝑠</a:t>
              </a:r>
              <a:r>
                <a:rPr lang="en-AU" sz="16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×60 𝑛𝑚/𝑑𝑒𝑔𝑟𝑒𝑒×1.852 𝑘𝑚/𝑛𝑚</a:t>
              </a:r>
              <a:endParaRPr lang="en-US" sz="1600"/>
            </a:p>
          </xdr:txBody>
        </xdr:sp>
      </mc:Fallback>
    </mc:AlternateContent>
    <xdr:clientData/>
  </xdr:oneCellAnchor>
  <xdr:oneCellAnchor>
    <xdr:from>
      <xdr:col>12</xdr:col>
      <xdr:colOff>222955</xdr:colOff>
      <xdr:row>26</xdr:row>
      <xdr:rowOff>101953</xdr:rowOff>
    </xdr:from>
    <xdr:ext cx="5137817" cy="302712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5" name="TextBox 4">
              <a:extLst>
                <a:ext uri="{FF2B5EF4-FFF2-40B4-BE49-F238E27FC236}">
                  <a16:creationId xmlns:a16="http://schemas.microsoft.com/office/drawing/2014/main" id="{E7400CCC-006F-42E0-B165-E4ECDBB73F21}"/>
                </a:ext>
              </a:extLst>
            </xdr:cNvPr>
            <xdr:cNvSpPr txBox="1"/>
          </xdr:nvSpPr>
          <xdr:spPr>
            <a:xfrm>
              <a:off x="11354505" y="4889853"/>
              <a:ext cx="5137817" cy="302712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600" b="0" i="1">
                        <a:latin typeface="Cambria Math" panose="02040503050406030204" pitchFamily="18" charset="0"/>
                      </a:rPr>
                      <m:t>𝑑𝑖𝑎𝑔𝑜𝑛𝑎𝑙</m:t>
                    </m:r>
                    <m:r>
                      <a:rPr lang="en-AU" sz="1600" b="0" i="1">
                        <a:latin typeface="Cambria Math" panose="02040503050406030204" pitchFamily="18" charset="0"/>
                      </a:rPr>
                      <m:t> </m:t>
                    </m:r>
                    <m:r>
                      <a:rPr lang="en-AU" sz="1600" b="0" i="1">
                        <a:latin typeface="Cambria Math" panose="02040503050406030204" pitchFamily="18" charset="0"/>
                      </a:rPr>
                      <m:t>𝑑𝑖𝑠𝑡𝑎𝑛𝑐𝑒</m:t>
                    </m:r>
                    <m:d>
                      <m:dPr>
                        <m:ctrlPr>
                          <a:rPr lang="en-AU" sz="16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𝑘𝑚</m:t>
                        </m:r>
                      </m:e>
                    </m:d>
                    <m:r>
                      <a:rPr lang="en-AU" sz="1600" b="0" i="1">
                        <a:latin typeface="Cambria Math" panose="02040503050406030204" pitchFamily="18" charset="0"/>
                      </a:rPr>
                      <m:t>=</m:t>
                    </m:r>
                    <m:rad>
                      <m:radPr>
                        <m:degHide m:val="on"/>
                        <m:ctrlPr>
                          <a:rPr lang="en-AU" sz="1600" b="0" i="1">
                            <a:latin typeface="Cambria Math" panose="02040503050406030204" pitchFamily="18" charset="0"/>
                          </a:rPr>
                        </m:ctrlPr>
                      </m:radPr>
                      <m:deg/>
                      <m:e>
                        <m:sSup>
                          <m:sSupPr>
                            <m:ctrlPr>
                              <a:rPr lang="en-AU" sz="16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a:rPr lang="en-AU" sz="1600" b="0" i="1">
                                <a:latin typeface="Cambria Math" panose="02040503050406030204" pitchFamily="18" charset="0"/>
                                <a:ea typeface="Cambria Math" panose="02040503050406030204" pitchFamily="18" charset="0"/>
                              </a:rPr>
                              <m:t>∆</m:t>
                            </m:r>
                            <m:r>
                              <a:rPr lang="en-AU" sz="1600" b="0" i="1">
                                <a:latin typeface="Cambria Math" panose="02040503050406030204" pitchFamily="18" charset="0"/>
                              </a:rPr>
                              <m:t>𝐿𝑎𝑡𝑖𝑡𝑢𝑑𝑒</m:t>
                            </m:r>
                          </m:e>
                          <m:sup>
                            <m:r>
                              <a:rPr lang="en-AU" sz="1600" b="0" i="1">
                                <a:latin typeface="Cambria Math" panose="02040503050406030204" pitchFamily="18" charset="0"/>
                              </a:rPr>
                              <m:t>2</m:t>
                            </m:r>
                          </m:sup>
                        </m:sSup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+</m:t>
                        </m:r>
                        <m:sSup>
                          <m:sSupPr>
                            <m:ctrlPr>
                              <a:rPr lang="en-AU" sz="16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a:rPr lang="en-AU" sz="1600" b="0" i="1">
                                <a:latin typeface="Cambria Math" panose="02040503050406030204" pitchFamily="18" charset="0"/>
                                <a:ea typeface="Cambria Math" panose="02040503050406030204" pitchFamily="18" charset="0"/>
                              </a:rPr>
                              <m:t>∆</m:t>
                            </m:r>
                            <m:r>
                              <a:rPr lang="en-AU" sz="1600" b="0" i="1">
                                <a:latin typeface="Cambria Math" panose="02040503050406030204" pitchFamily="18" charset="0"/>
                              </a:rPr>
                              <m:t>𝐿𝑜𝑛𝑔𝑖𝑡𝑢𝑑𝑒</m:t>
                            </m:r>
                          </m:e>
                          <m:sup>
                            <m:r>
                              <a:rPr lang="en-AU" sz="1600" b="0" i="1">
                                <a:latin typeface="Cambria Math" panose="02040503050406030204" pitchFamily="18" charset="0"/>
                              </a:rPr>
                              <m:t>2</m:t>
                            </m:r>
                          </m:sup>
                        </m:sSup>
                      </m:e>
                    </m:rad>
                  </m:oMath>
                </m:oMathPara>
              </a14:m>
              <a:endParaRPr lang="en-US" sz="1600"/>
            </a:p>
          </xdr:txBody>
        </xdr:sp>
      </mc:Choice>
      <mc:Fallback xmlns="">
        <xdr:sp macro="" textlink="">
          <xdr:nvSpPr>
            <xdr:cNvPr id="5" name="TextBox 4">
              <a:extLst>
                <a:ext uri="{FF2B5EF4-FFF2-40B4-BE49-F238E27FC236}">
                  <a16:creationId xmlns:a16="http://schemas.microsoft.com/office/drawing/2014/main" id="{E7400CCC-006F-42E0-B165-E4ECDBB73F21}"/>
                </a:ext>
              </a:extLst>
            </xdr:cNvPr>
            <xdr:cNvSpPr txBox="1"/>
          </xdr:nvSpPr>
          <xdr:spPr>
            <a:xfrm>
              <a:off x="11354505" y="4889853"/>
              <a:ext cx="5137817" cy="302712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600" b="0" i="0">
                  <a:latin typeface="Cambria Math" panose="02040503050406030204" pitchFamily="18" charset="0"/>
                </a:rPr>
                <a:t>𝑑𝑖𝑎𝑔𝑜𝑛𝑎𝑙 𝑑𝑖𝑠𝑡𝑎𝑛𝑐𝑒(𝑘𝑚)=√(〖</a:t>
              </a:r>
              <a:r>
                <a:rPr lang="en-AU" sz="16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600" b="0" i="0">
                  <a:latin typeface="Cambria Math" panose="02040503050406030204" pitchFamily="18" charset="0"/>
                </a:rPr>
                <a:t>𝐿𝑎𝑡𝑖𝑡𝑢𝑑𝑒〗^2+〖</a:t>
              </a:r>
              <a:r>
                <a:rPr lang="en-AU" sz="16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600" b="0" i="0">
                  <a:latin typeface="Cambria Math" panose="02040503050406030204" pitchFamily="18" charset="0"/>
                </a:rPr>
                <a:t>𝐿𝑜𝑛𝑔𝑖𝑡𝑢𝑑𝑒〗^2 )</a:t>
              </a:r>
              <a:endParaRPr lang="en-US" sz="1600"/>
            </a:p>
          </xdr:txBody>
        </xdr:sp>
      </mc:Fallback>
    </mc:AlternateContent>
    <xdr:clientData/>
  </xdr:oneCellAnchor>
  <xdr:oneCellAnchor>
    <xdr:from>
      <xdr:col>0</xdr:col>
      <xdr:colOff>702733</xdr:colOff>
      <xdr:row>25</xdr:row>
      <xdr:rowOff>106539</xdr:rowOff>
    </xdr:from>
    <xdr:ext cx="3377463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6" name="TextBox 5">
              <a:extLst>
                <a:ext uri="{FF2B5EF4-FFF2-40B4-BE49-F238E27FC236}">
                  <a16:creationId xmlns:a16="http://schemas.microsoft.com/office/drawing/2014/main" id="{96BCF166-BE4A-4AAB-B4D1-74F1FBE9F1A4}"/>
                </a:ext>
              </a:extLst>
            </xdr:cNvPr>
            <xdr:cNvSpPr txBox="1"/>
          </xdr:nvSpPr>
          <xdr:spPr>
            <a:xfrm>
              <a:off x="702733" y="4526139"/>
              <a:ext cx="3377463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d>
                      <m:d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400" b="0" i="1">
                            <a:latin typeface="Cambria Math" panose="02040503050406030204" pitchFamily="18" charset="0"/>
                          </a:rPr>
                          <m:t>0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𝜃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90</m:t>
                        </m:r>
                      </m:e>
                    </m:d>
                    <m:r>
                      <a:rPr lang="en-AU" sz="1400" b="0" i="1">
                        <a:latin typeface="Cambria Math" panose="02040503050406030204" pitchFamily="18" charset="0"/>
                      </a:rPr>
                      <m:t>=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𝐿𝑜𝑛𝑔𝑖𝑡𝑢𝑑𝑒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𝐿𝑎𝑡𝑖𝑡𝑢𝑑𝑒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6" name="TextBox 5">
              <a:extLst>
                <a:ext uri="{FF2B5EF4-FFF2-40B4-BE49-F238E27FC236}">
                  <a16:creationId xmlns:a16="http://schemas.microsoft.com/office/drawing/2014/main" id="{96BCF166-BE4A-4AAB-B4D1-74F1FBE9F1A4}"/>
                </a:ext>
              </a:extLst>
            </xdr:cNvPr>
            <xdr:cNvSpPr txBox="1"/>
          </xdr:nvSpPr>
          <xdr:spPr>
            <a:xfrm>
              <a:off x="702733" y="4526139"/>
              <a:ext cx="3377463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𝑇𝑟𝑎𝑐𝑘(0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𝜃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90)</a:t>
              </a:r>
              <a:r>
                <a:rPr lang="en-AU" sz="1400" b="0" i="0">
                  <a:latin typeface="Cambria Math" panose="02040503050406030204" pitchFamily="18" charset="0"/>
                </a:rPr>
                <a:t>=tan^(−1)⁡(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𝐿𝑜𝑛𝑔𝑖𝑡𝑢𝑑𝑒/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𝐿𝑎𝑡𝑖𝑡𝑢𝑑𝑒)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11</xdr:col>
      <xdr:colOff>496711</xdr:colOff>
      <xdr:row>13</xdr:row>
      <xdr:rowOff>52564</xdr:rowOff>
    </xdr:from>
    <xdr:ext cx="7247049" cy="467500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0" name="TextBox 9">
              <a:extLst>
                <a:ext uri="{FF2B5EF4-FFF2-40B4-BE49-F238E27FC236}">
                  <a16:creationId xmlns:a16="http://schemas.microsoft.com/office/drawing/2014/main" id="{0A6D31AA-05EB-4F12-B11A-7C2CD34DF547}"/>
                </a:ext>
              </a:extLst>
            </xdr:cNvPr>
            <xdr:cNvSpPr txBox="1"/>
          </xdr:nvSpPr>
          <xdr:spPr>
            <a:xfrm>
              <a:off x="10510661" y="2446514"/>
              <a:ext cx="7247049" cy="467500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600" b="0" i="1">
                        <a:latin typeface="Cambria Math" panose="02040503050406030204" pitchFamily="18" charset="0"/>
                      </a:rPr>
                      <m:t>𝑑𝑖𝑠𝑡𝑎𝑛𝑐𝑒</m:t>
                    </m:r>
                    <m:d>
                      <m:dPr>
                        <m:ctrlPr>
                          <a:rPr lang="en-AU" sz="16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𝑘𝑚</m:t>
                        </m:r>
                      </m:e>
                    </m:d>
                    <m:d>
                      <m:dPr>
                        <m:ctrlPr>
                          <a:rPr lang="en-AU" sz="16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𝐿𝑎𝑡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𝑜𝑟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𝐿𝑜𝑛𝑔</m:t>
                        </m:r>
                      </m:e>
                    </m:d>
                    <m:r>
                      <a:rPr lang="en-AU" sz="1600" b="0" i="1">
                        <a:latin typeface="Cambria Math" panose="02040503050406030204" pitchFamily="18" charset="0"/>
                      </a:rPr>
                      <m:t>=</m:t>
                    </m:r>
                    <m:f>
                      <m:fPr>
                        <m:ctrlPr>
                          <a:rPr lang="en-AU" sz="1600" b="0" i="1">
                            <a:latin typeface="Cambria Math" panose="02040503050406030204" pitchFamily="18" charset="0"/>
                          </a:rPr>
                        </m:ctrlPr>
                      </m:fPr>
                      <m:num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𝑑𝑒𝑐𝑖𝑚𝑎𝑙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𝑑𝑒𝑔𝑟𝑒𝑒𝑠</m:t>
                        </m:r>
                      </m:num>
                      <m:den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360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°</m:t>
                        </m:r>
                      </m:den>
                    </m:f>
                    <m:r>
                      <a:rPr lang="en-AU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×2×</m:t>
                    </m:r>
                    <m:r>
                      <a:rPr lang="en-AU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𝜋</m:t>
                    </m:r>
                    <m:r>
                      <a:rPr lang="en-AU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×</m:t>
                    </m:r>
                    <m:d>
                      <m:dPr>
                        <m:ctrlP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6371 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𝑘𝑚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+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𝑎𝑙𝑡𝑖𝑡𝑢𝑑𝑒</m:t>
                        </m:r>
                      </m:e>
                    </m:d>
                  </m:oMath>
                </m:oMathPara>
              </a14:m>
              <a:endParaRPr lang="en-US" sz="1600"/>
            </a:p>
          </xdr:txBody>
        </xdr:sp>
      </mc:Choice>
      <mc:Fallback xmlns="">
        <xdr:sp macro="" textlink="">
          <xdr:nvSpPr>
            <xdr:cNvPr id="10" name="TextBox 9">
              <a:extLst>
                <a:ext uri="{FF2B5EF4-FFF2-40B4-BE49-F238E27FC236}">
                  <a16:creationId xmlns:a16="http://schemas.microsoft.com/office/drawing/2014/main" id="{0A6D31AA-05EB-4F12-B11A-7C2CD34DF547}"/>
                </a:ext>
              </a:extLst>
            </xdr:cNvPr>
            <xdr:cNvSpPr txBox="1"/>
          </xdr:nvSpPr>
          <xdr:spPr>
            <a:xfrm>
              <a:off x="10510661" y="2446514"/>
              <a:ext cx="7247049" cy="467500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600" b="0" i="0">
                  <a:latin typeface="Cambria Math" panose="02040503050406030204" pitchFamily="18" charset="0"/>
                </a:rPr>
                <a:t>𝑑𝑖𝑠𝑡𝑎𝑛𝑐𝑒(𝑘𝑚)(𝐿𝑎𝑡 𝑜𝑟 𝐿𝑜𝑛𝑔)=(𝑑𝑒𝑐𝑖𝑚𝑎𝑙 𝑑𝑒𝑔𝑟𝑒𝑒𝑠)/(360</a:t>
              </a:r>
              <a:r>
                <a:rPr lang="en-AU" sz="16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°)×2×𝜋×(6371 𝑘𝑚+𝑎𝑙𝑡𝑖𝑡𝑢𝑑𝑒)</a:t>
              </a:r>
              <a:endParaRPr lang="en-US" sz="1600"/>
            </a:p>
          </xdr:txBody>
        </xdr:sp>
      </mc:Fallback>
    </mc:AlternateContent>
    <xdr:clientData/>
  </xdr:oneCellAnchor>
  <xdr:oneCellAnchor>
    <xdr:from>
      <xdr:col>11</xdr:col>
      <xdr:colOff>1080205</xdr:colOff>
      <xdr:row>22</xdr:row>
      <xdr:rowOff>57503</xdr:rowOff>
    </xdr:from>
    <xdr:ext cx="2321085" cy="25045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1" name="TextBox 10">
              <a:extLst>
                <a:ext uri="{FF2B5EF4-FFF2-40B4-BE49-F238E27FC236}">
                  <a16:creationId xmlns:a16="http://schemas.microsoft.com/office/drawing/2014/main" id="{8262F5CA-0A9E-4916-A663-8A7C91FF9A8A}"/>
                </a:ext>
              </a:extLst>
            </xdr:cNvPr>
            <xdr:cNvSpPr txBox="1"/>
          </xdr:nvSpPr>
          <xdr:spPr>
            <a:xfrm>
              <a:off x="11094155" y="4108803"/>
              <a:ext cx="2321085" cy="25045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∆</m:t>
                    </m:r>
                    <m:r>
                      <a:rPr lang="en-US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𝐿𝑎𝑡𝑖𝑡𝑢𝑑𝑒</m:t>
                    </m:r>
                    <m:r>
                      <a:rPr lang="en-US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=</m:t>
                    </m:r>
                    <m:sSub>
                      <m:sSubPr>
                        <m:ctrlPr>
                          <a:rPr lang="en-US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</m:ctrlPr>
                      </m:sSubPr>
                      <m:e>
                        <m:r>
                          <a:rPr lang="en-US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𝐿𝑎𝑡</m:t>
                        </m:r>
                      </m:e>
                      <m:sub>
                        <m:r>
                          <a:rPr lang="en-US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2</m:t>
                        </m:r>
                      </m:sub>
                    </m:sSub>
                    <m:r>
                      <a:rPr lang="en-US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−</m:t>
                    </m:r>
                    <m:sSub>
                      <m:sSubPr>
                        <m:ctrlPr>
                          <a:rPr lang="en-US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</m:ctrlPr>
                      </m:sSubPr>
                      <m:e>
                        <m:r>
                          <a:rPr lang="en-US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𝐿𝑎𝑡</m:t>
                        </m:r>
                      </m:e>
                      <m:sub>
                        <m:r>
                          <a:rPr lang="en-US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1</m:t>
                        </m:r>
                      </m:sub>
                    </m:sSub>
                  </m:oMath>
                </m:oMathPara>
              </a14:m>
              <a:endParaRPr lang="en-US" sz="1600"/>
            </a:p>
          </xdr:txBody>
        </xdr:sp>
      </mc:Choice>
      <mc:Fallback xmlns="">
        <xdr:sp macro="" textlink="">
          <xdr:nvSpPr>
            <xdr:cNvPr id="11" name="TextBox 10">
              <a:extLst>
                <a:ext uri="{FF2B5EF4-FFF2-40B4-BE49-F238E27FC236}">
                  <a16:creationId xmlns:a16="http://schemas.microsoft.com/office/drawing/2014/main" id="{8262F5CA-0A9E-4916-A663-8A7C91FF9A8A}"/>
                </a:ext>
              </a:extLst>
            </xdr:cNvPr>
            <xdr:cNvSpPr txBox="1"/>
          </xdr:nvSpPr>
          <xdr:spPr>
            <a:xfrm>
              <a:off x="11094155" y="4108803"/>
              <a:ext cx="2321085" cy="25045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6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US" sz="16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𝐿𝑎𝑡𝑖𝑡𝑢𝑑𝑒=〖𝐿𝑎𝑡〗_2−〖𝐿𝑎𝑡〗_1</a:t>
              </a:r>
              <a:endParaRPr lang="en-US" sz="1600"/>
            </a:p>
          </xdr:txBody>
        </xdr:sp>
      </mc:Fallback>
    </mc:AlternateContent>
    <xdr:clientData/>
  </xdr:oneCellAnchor>
  <xdr:oneCellAnchor>
    <xdr:from>
      <xdr:col>14</xdr:col>
      <xdr:colOff>635705</xdr:colOff>
      <xdr:row>22</xdr:row>
      <xdr:rowOff>70203</xdr:rowOff>
    </xdr:from>
    <xdr:ext cx="2489143" cy="25045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2" name="TextBox 11">
              <a:extLst>
                <a:ext uri="{FF2B5EF4-FFF2-40B4-BE49-F238E27FC236}">
                  <a16:creationId xmlns:a16="http://schemas.microsoft.com/office/drawing/2014/main" id="{58696561-87FB-49C7-8A27-6368777F2C69}"/>
                </a:ext>
              </a:extLst>
            </xdr:cNvPr>
            <xdr:cNvSpPr txBox="1"/>
          </xdr:nvSpPr>
          <xdr:spPr>
            <a:xfrm>
              <a:off x="14002455" y="4121503"/>
              <a:ext cx="2489143" cy="25045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∆</m:t>
                    </m:r>
                    <m:r>
                      <a:rPr lang="en-US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𝐿𝑜𝑛𝑔𝑖𝑡𝑢𝑑𝑒</m:t>
                    </m:r>
                    <m:r>
                      <a:rPr lang="en-US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=</m:t>
                    </m:r>
                    <m:sSub>
                      <m:sSubPr>
                        <m:ctrlPr>
                          <a:rPr lang="en-US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</m:ctrlPr>
                      </m:sSubPr>
                      <m:e>
                        <m:r>
                          <a:rPr lang="en-US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𝐿𝑜𝑛</m:t>
                        </m:r>
                      </m:e>
                      <m:sub>
                        <m:r>
                          <a:rPr lang="en-US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2</m:t>
                        </m:r>
                      </m:sub>
                    </m:sSub>
                    <m:r>
                      <a:rPr lang="en-US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−</m:t>
                    </m:r>
                    <m:sSub>
                      <m:sSubPr>
                        <m:ctrlPr>
                          <a:rPr lang="en-US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</m:ctrlPr>
                      </m:sSubPr>
                      <m:e>
                        <m:r>
                          <a:rPr lang="en-US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𝐿𝑜𝑛</m:t>
                        </m:r>
                      </m:e>
                      <m:sub>
                        <m:r>
                          <a:rPr lang="en-US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1</m:t>
                        </m:r>
                      </m:sub>
                    </m:sSub>
                  </m:oMath>
                </m:oMathPara>
              </a14:m>
              <a:endParaRPr lang="en-US" sz="1600"/>
            </a:p>
          </xdr:txBody>
        </xdr:sp>
      </mc:Choice>
      <mc:Fallback xmlns="">
        <xdr:sp macro="" textlink="">
          <xdr:nvSpPr>
            <xdr:cNvPr id="12" name="TextBox 11">
              <a:extLst>
                <a:ext uri="{FF2B5EF4-FFF2-40B4-BE49-F238E27FC236}">
                  <a16:creationId xmlns:a16="http://schemas.microsoft.com/office/drawing/2014/main" id="{58696561-87FB-49C7-8A27-6368777F2C69}"/>
                </a:ext>
              </a:extLst>
            </xdr:cNvPr>
            <xdr:cNvSpPr txBox="1"/>
          </xdr:nvSpPr>
          <xdr:spPr>
            <a:xfrm>
              <a:off x="14002455" y="4121503"/>
              <a:ext cx="2489143" cy="25045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6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US" sz="16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𝐿𝑜𝑛𝑔𝑖𝑡𝑢𝑑𝑒=〖𝐿𝑜𝑛〗_2−〖𝐿𝑜𝑛〗_1</a:t>
              </a:r>
              <a:endParaRPr lang="en-US" sz="1600"/>
            </a:p>
          </xdr:txBody>
        </xdr:sp>
      </mc:Fallback>
    </mc:AlternateContent>
    <xdr:clientData/>
  </xdr:oneCellAnchor>
  <xdr:oneCellAnchor>
    <xdr:from>
      <xdr:col>0</xdr:col>
      <xdr:colOff>702733</xdr:colOff>
      <xdr:row>58</xdr:row>
      <xdr:rowOff>106539</xdr:rowOff>
    </xdr:from>
    <xdr:ext cx="3377463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3" name="TextBox 12">
              <a:extLst>
                <a:ext uri="{FF2B5EF4-FFF2-40B4-BE49-F238E27FC236}">
                  <a16:creationId xmlns:a16="http://schemas.microsoft.com/office/drawing/2014/main" id="{59672DE6-B2E7-42DF-AEAE-87570652BF0E}"/>
                </a:ext>
              </a:extLst>
            </xdr:cNvPr>
            <xdr:cNvSpPr txBox="1"/>
          </xdr:nvSpPr>
          <xdr:spPr>
            <a:xfrm>
              <a:off x="702733" y="4526139"/>
              <a:ext cx="3377463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d>
                      <m:d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400" b="0" i="1">
                            <a:latin typeface="Cambria Math" panose="02040503050406030204" pitchFamily="18" charset="0"/>
                          </a:rPr>
                          <m:t>0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𝜃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90</m:t>
                        </m:r>
                      </m:e>
                    </m:d>
                    <m:r>
                      <a:rPr lang="en-AU" sz="1400" b="0" i="1">
                        <a:latin typeface="Cambria Math" panose="02040503050406030204" pitchFamily="18" charset="0"/>
                      </a:rPr>
                      <m:t>=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𝐿𝑜𝑛𝑔𝑖𝑡𝑢𝑑𝑒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𝐿𝑎𝑡𝑖𝑡𝑢𝑑𝑒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13" name="TextBox 12">
              <a:extLst>
                <a:ext uri="{FF2B5EF4-FFF2-40B4-BE49-F238E27FC236}">
                  <a16:creationId xmlns:a16="http://schemas.microsoft.com/office/drawing/2014/main" id="{59672DE6-B2E7-42DF-AEAE-87570652BF0E}"/>
                </a:ext>
              </a:extLst>
            </xdr:cNvPr>
            <xdr:cNvSpPr txBox="1"/>
          </xdr:nvSpPr>
          <xdr:spPr>
            <a:xfrm>
              <a:off x="702733" y="4526139"/>
              <a:ext cx="3377463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𝑇𝑟𝑎𝑐𝑘(0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𝜃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90)</a:t>
              </a:r>
              <a:r>
                <a:rPr lang="en-AU" sz="1400" b="0" i="0">
                  <a:latin typeface="Cambria Math" panose="02040503050406030204" pitchFamily="18" charset="0"/>
                </a:rPr>
                <a:t>=tan^(−1)⁡(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𝐿𝑜𝑛𝑔𝑖𝑡𝑢𝑑𝑒/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𝐿𝑎𝑡𝑖𝑡𝑢𝑑𝑒)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0</xdr:col>
      <xdr:colOff>702733</xdr:colOff>
      <xdr:row>91</xdr:row>
      <xdr:rowOff>106539</xdr:rowOff>
    </xdr:from>
    <xdr:ext cx="3377463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4" name="TextBox 13">
              <a:extLst>
                <a:ext uri="{FF2B5EF4-FFF2-40B4-BE49-F238E27FC236}">
                  <a16:creationId xmlns:a16="http://schemas.microsoft.com/office/drawing/2014/main" id="{22D86249-3F79-4029-9048-0B936AD7F826}"/>
                </a:ext>
              </a:extLst>
            </xdr:cNvPr>
            <xdr:cNvSpPr txBox="1"/>
          </xdr:nvSpPr>
          <xdr:spPr>
            <a:xfrm>
              <a:off x="702733" y="16864189"/>
              <a:ext cx="3377463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d>
                      <m:d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400" b="0" i="1">
                            <a:latin typeface="Cambria Math" panose="02040503050406030204" pitchFamily="18" charset="0"/>
                          </a:rPr>
                          <m:t>0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𝜃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90</m:t>
                        </m:r>
                      </m:e>
                    </m:d>
                    <m:r>
                      <a:rPr lang="en-AU" sz="1400" b="0" i="1">
                        <a:latin typeface="Cambria Math" panose="02040503050406030204" pitchFamily="18" charset="0"/>
                      </a:rPr>
                      <m:t>=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𝐿𝑜𝑛𝑔𝑖𝑡𝑢𝑑𝑒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𝐿𝑎𝑡𝑖𝑡𝑢𝑑𝑒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14" name="TextBox 13">
              <a:extLst>
                <a:ext uri="{FF2B5EF4-FFF2-40B4-BE49-F238E27FC236}">
                  <a16:creationId xmlns:a16="http://schemas.microsoft.com/office/drawing/2014/main" id="{22D86249-3F79-4029-9048-0B936AD7F826}"/>
                </a:ext>
              </a:extLst>
            </xdr:cNvPr>
            <xdr:cNvSpPr txBox="1"/>
          </xdr:nvSpPr>
          <xdr:spPr>
            <a:xfrm>
              <a:off x="702733" y="10787239"/>
              <a:ext cx="3377463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𝑇𝑟𝑎𝑐𝑘(0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𝜃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90)</a:t>
              </a:r>
              <a:r>
                <a:rPr lang="en-AU" sz="1400" b="0" i="0">
                  <a:latin typeface="Cambria Math" panose="02040503050406030204" pitchFamily="18" charset="0"/>
                </a:rPr>
                <a:t>=tan^(−1)⁡(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𝐿𝑜𝑛𝑔𝑖𝑡𝑢𝑑𝑒/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𝐿𝑎𝑡𝑖𝑡𝑢𝑑𝑒)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0</xdr:col>
      <xdr:colOff>702733</xdr:colOff>
      <xdr:row>124</xdr:row>
      <xdr:rowOff>106539</xdr:rowOff>
    </xdr:from>
    <xdr:ext cx="3377463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5" name="TextBox 14">
              <a:extLst>
                <a:ext uri="{FF2B5EF4-FFF2-40B4-BE49-F238E27FC236}">
                  <a16:creationId xmlns:a16="http://schemas.microsoft.com/office/drawing/2014/main" id="{A3CC5DE8-F58C-4509-9070-1DEDC3C2F74D}"/>
                </a:ext>
              </a:extLst>
            </xdr:cNvPr>
            <xdr:cNvSpPr txBox="1"/>
          </xdr:nvSpPr>
          <xdr:spPr>
            <a:xfrm>
              <a:off x="702733" y="22941139"/>
              <a:ext cx="3377463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d>
                      <m:d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400" b="0" i="1">
                            <a:latin typeface="Cambria Math" panose="02040503050406030204" pitchFamily="18" charset="0"/>
                          </a:rPr>
                          <m:t>0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𝜃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90</m:t>
                        </m:r>
                      </m:e>
                    </m:d>
                    <m:r>
                      <a:rPr lang="en-AU" sz="1400" b="0" i="1">
                        <a:latin typeface="Cambria Math" panose="02040503050406030204" pitchFamily="18" charset="0"/>
                      </a:rPr>
                      <m:t>=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𝐿𝑜𝑛𝑔𝑖𝑡𝑢𝑑𝑒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𝐿𝑎𝑡𝑖𝑡𝑢𝑑𝑒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15" name="TextBox 14">
              <a:extLst>
                <a:ext uri="{FF2B5EF4-FFF2-40B4-BE49-F238E27FC236}">
                  <a16:creationId xmlns:a16="http://schemas.microsoft.com/office/drawing/2014/main" id="{A3CC5DE8-F58C-4509-9070-1DEDC3C2F74D}"/>
                </a:ext>
              </a:extLst>
            </xdr:cNvPr>
            <xdr:cNvSpPr txBox="1"/>
          </xdr:nvSpPr>
          <xdr:spPr>
            <a:xfrm>
              <a:off x="702733" y="16864189"/>
              <a:ext cx="3377463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𝑇𝑟𝑎𝑐𝑘(0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𝜃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90)</a:t>
              </a:r>
              <a:r>
                <a:rPr lang="en-AU" sz="1400" b="0" i="0">
                  <a:latin typeface="Cambria Math" panose="02040503050406030204" pitchFamily="18" charset="0"/>
                </a:rPr>
                <a:t>=tan^(−1)⁡(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𝐿𝑜𝑛𝑔𝑖𝑡𝑢𝑑𝑒/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𝐿𝑎𝑡𝑖𝑡𝑢𝑑𝑒)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0</xdr:col>
      <xdr:colOff>702733</xdr:colOff>
      <xdr:row>157</xdr:row>
      <xdr:rowOff>106539</xdr:rowOff>
    </xdr:from>
    <xdr:ext cx="3377463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6" name="TextBox 15">
              <a:extLst>
                <a:ext uri="{FF2B5EF4-FFF2-40B4-BE49-F238E27FC236}">
                  <a16:creationId xmlns:a16="http://schemas.microsoft.com/office/drawing/2014/main" id="{7811F87B-58A7-45C9-9C0B-D1458A50449C}"/>
                </a:ext>
              </a:extLst>
            </xdr:cNvPr>
            <xdr:cNvSpPr txBox="1"/>
          </xdr:nvSpPr>
          <xdr:spPr>
            <a:xfrm>
              <a:off x="702733" y="29018089"/>
              <a:ext cx="3377463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d>
                      <m:d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400" b="0" i="1">
                            <a:latin typeface="Cambria Math" panose="02040503050406030204" pitchFamily="18" charset="0"/>
                          </a:rPr>
                          <m:t>0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𝜃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90</m:t>
                        </m:r>
                      </m:e>
                    </m:d>
                    <m:r>
                      <a:rPr lang="en-AU" sz="1400" b="0" i="1">
                        <a:latin typeface="Cambria Math" panose="02040503050406030204" pitchFamily="18" charset="0"/>
                      </a:rPr>
                      <m:t>=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𝐿𝑜𝑛𝑔𝑖𝑡𝑢𝑑𝑒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𝐿𝑎𝑡𝑖𝑡𝑢𝑑𝑒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16" name="TextBox 15">
              <a:extLst>
                <a:ext uri="{FF2B5EF4-FFF2-40B4-BE49-F238E27FC236}">
                  <a16:creationId xmlns:a16="http://schemas.microsoft.com/office/drawing/2014/main" id="{7811F87B-58A7-45C9-9C0B-D1458A50449C}"/>
                </a:ext>
              </a:extLst>
            </xdr:cNvPr>
            <xdr:cNvSpPr txBox="1"/>
          </xdr:nvSpPr>
          <xdr:spPr>
            <a:xfrm>
              <a:off x="702733" y="22941139"/>
              <a:ext cx="3377463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𝑇𝑟𝑎𝑐𝑘(0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𝜃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90)</a:t>
              </a:r>
              <a:r>
                <a:rPr lang="en-AU" sz="1400" b="0" i="0">
                  <a:latin typeface="Cambria Math" panose="02040503050406030204" pitchFamily="18" charset="0"/>
                </a:rPr>
                <a:t>=tan^(−1)⁡(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𝐿𝑜𝑛𝑔𝑖𝑡𝑢𝑑𝑒/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𝐿𝑎𝑡𝑖𝑡𝑢𝑑𝑒)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0</xdr:col>
      <xdr:colOff>702733</xdr:colOff>
      <xdr:row>190</xdr:row>
      <xdr:rowOff>106539</xdr:rowOff>
    </xdr:from>
    <xdr:ext cx="3377463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7" name="TextBox 16">
              <a:extLst>
                <a:ext uri="{FF2B5EF4-FFF2-40B4-BE49-F238E27FC236}">
                  <a16:creationId xmlns:a16="http://schemas.microsoft.com/office/drawing/2014/main" id="{F680EBC6-1A6F-4075-BBE0-0B719D23A70D}"/>
                </a:ext>
              </a:extLst>
            </xdr:cNvPr>
            <xdr:cNvSpPr txBox="1"/>
          </xdr:nvSpPr>
          <xdr:spPr>
            <a:xfrm>
              <a:off x="702733" y="35095039"/>
              <a:ext cx="3377463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d>
                      <m:d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400" b="0" i="1">
                            <a:latin typeface="Cambria Math" panose="02040503050406030204" pitchFamily="18" charset="0"/>
                          </a:rPr>
                          <m:t>0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𝜃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90</m:t>
                        </m:r>
                      </m:e>
                    </m:d>
                    <m:r>
                      <a:rPr lang="en-AU" sz="1400" b="0" i="1">
                        <a:latin typeface="Cambria Math" panose="02040503050406030204" pitchFamily="18" charset="0"/>
                      </a:rPr>
                      <m:t>=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𝐿𝑜𝑛𝑔𝑖𝑡𝑢𝑑𝑒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𝐿𝑎𝑡𝑖𝑡𝑢𝑑𝑒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17" name="TextBox 16">
              <a:extLst>
                <a:ext uri="{FF2B5EF4-FFF2-40B4-BE49-F238E27FC236}">
                  <a16:creationId xmlns:a16="http://schemas.microsoft.com/office/drawing/2014/main" id="{F680EBC6-1A6F-4075-BBE0-0B719D23A70D}"/>
                </a:ext>
              </a:extLst>
            </xdr:cNvPr>
            <xdr:cNvSpPr txBox="1"/>
          </xdr:nvSpPr>
          <xdr:spPr>
            <a:xfrm>
              <a:off x="702733" y="29018089"/>
              <a:ext cx="3377463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𝑇𝑟𝑎𝑐𝑘(0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𝜃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90)</a:t>
              </a:r>
              <a:r>
                <a:rPr lang="en-AU" sz="1400" b="0" i="0">
                  <a:latin typeface="Cambria Math" panose="02040503050406030204" pitchFamily="18" charset="0"/>
                </a:rPr>
                <a:t>=tan^(−1)⁡(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𝐿𝑜𝑛𝑔𝑖𝑡𝑢𝑑𝑒/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𝐿𝑎𝑡𝑖𝑡𝑢𝑑𝑒)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0</xdr:col>
      <xdr:colOff>702733</xdr:colOff>
      <xdr:row>190</xdr:row>
      <xdr:rowOff>106539</xdr:rowOff>
    </xdr:from>
    <xdr:ext cx="3377463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8" name="TextBox 17">
              <a:extLst>
                <a:ext uri="{FF2B5EF4-FFF2-40B4-BE49-F238E27FC236}">
                  <a16:creationId xmlns:a16="http://schemas.microsoft.com/office/drawing/2014/main" id="{821244A0-63FB-4051-AF71-CF05B7C72C7E}"/>
                </a:ext>
              </a:extLst>
            </xdr:cNvPr>
            <xdr:cNvSpPr txBox="1"/>
          </xdr:nvSpPr>
          <xdr:spPr>
            <a:xfrm>
              <a:off x="702733" y="35095039"/>
              <a:ext cx="3377463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d>
                      <m:d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400" b="0" i="1">
                            <a:latin typeface="Cambria Math" panose="02040503050406030204" pitchFamily="18" charset="0"/>
                          </a:rPr>
                          <m:t>0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𝜃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90</m:t>
                        </m:r>
                      </m:e>
                    </m:d>
                    <m:r>
                      <a:rPr lang="en-AU" sz="1400" b="0" i="1">
                        <a:latin typeface="Cambria Math" panose="02040503050406030204" pitchFamily="18" charset="0"/>
                      </a:rPr>
                      <m:t>=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𝐿𝑜𝑛𝑔𝑖𝑡𝑢𝑑𝑒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𝐿𝑎𝑡𝑖𝑡𝑢𝑑𝑒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18" name="TextBox 17">
              <a:extLst>
                <a:ext uri="{FF2B5EF4-FFF2-40B4-BE49-F238E27FC236}">
                  <a16:creationId xmlns:a16="http://schemas.microsoft.com/office/drawing/2014/main" id="{821244A0-63FB-4051-AF71-CF05B7C72C7E}"/>
                </a:ext>
              </a:extLst>
            </xdr:cNvPr>
            <xdr:cNvSpPr txBox="1"/>
          </xdr:nvSpPr>
          <xdr:spPr>
            <a:xfrm>
              <a:off x="702733" y="29018089"/>
              <a:ext cx="3377463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𝑇𝑟𝑎𝑐𝑘(0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𝜃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90)</a:t>
              </a:r>
              <a:r>
                <a:rPr lang="en-AU" sz="1400" b="0" i="0">
                  <a:latin typeface="Cambria Math" panose="02040503050406030204" pitchFamily="18" charset="0"/>
                </a:rPr>
                <a:t>=tan^(−1)⁡(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𝐿𝑜𝑛𝑔𝑖𝑡𝑢𝑑𝑒/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𝐿𝑎𝑡𝑖𝑡𝑢𝑑𝑒)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0</xdr:col>
      <xdr:colOff>702733</xdr:colOff>
      <xdr:row>58</xdr:row>
      <xdr:rowOff>106539</xdr:rowOff>
    </xdr:from>
    <xdr:ext cx="3377463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9" name="TextBox 18">
              <a:extLst>
                <a:ext uri="{FF2B5EF4-FFF2-40B4-BE49-F238E27FC236}">
                  <a16:creationId xmlns:a16="http://schemas.microsoft.com/office/drawing/2014/main" id="{D1E37D2E-F091-46AF-B8FA-BE4A2C3221D4}"/>
                </a:ext>
              </a:extLst>
            </xdr:cNvPr>
            <xdr:cNvSpPr txBox="1"/>
          </xdr:nvSpPr>
          <xdr:spPr>
            <a:xfrm>
              <a:off x="702733" y="4710289"/>
              <a:ext cx="3377463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d>
                      <m:d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400" b="0" i="1">
                            <a:latin typeface="Cambria Math" panose="02040503050406030204" pitchFamily="18" charset="0"/>
                          </a:rPr>
                          <m:t>0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𝜃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90</m:t>
                        </m:r>
                      </m:e>
                    </m:d>
                    <m:r>
                      <a:rPr lang="en-AU" sz="1400" b="0" i="1">
                        <a:latin typeface="Cambria Math" panose="02040503050406030204" pitchFamily="18" charset="0"/>
                      </a:rPr>
                      <m:t>=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𝐿𝑜𝑛𝑔𝑖𝑡𝑢𝑑𝑒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𝐿𝑎𝑡𝑖𝑡𝑢𝑑𝑒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19" name="TextBox 18">
              <a:extLst>
                <a:ext uri="{FF2B5EF4-FFF2-40B4-BE49-F238E27FC236}">
                  <a16:creationId xmlns:a16="http://schemas.microsoft.com/office/drawing/2014/main" id="{D1E37D2E-F091-46AF-B8FA-BE4A2C3221D4}"/>
                </a:ext>
              </a:extLst>
            </xdr:cNvPr>
            <xdr:cNvSpPr txBox="1"/>
          </xdr:nvSpPr>
          <xdr:spPr>
            <a:xfrm>
              <a:off x="702733" y="4710289"/>
              <a:ext cx="3377463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𝑇𝑟𝑎𝑐𝑘(0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𝜃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90)</a:t>
              </a:r>
              <a:r>
                <a:rPr lang="en-AU" sz="1400" b="0" i="0">
                  <a:latin typeface="Cambria Math" panose="02040503050406030204" pitchFamily="18" charset="0"/>
                </a:rPr>
                <a:t>=tan^(−1)⁡(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𝐿𝑜𝑛𝑔𝑖𝑡𝑢𝑑𝑒/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𝐿𝑎𝑡𝑖𝑡𝑢𝑑𝑒)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0</xdr:col>
      <xdr:colOff>702733</xdr:colOff>
      <xdr:row>91</xdr:row>
      <xdr:rowOff>106539</xdr:rowOff>
    </xdr:from>
    <xdr:ext cx="3377463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0" name="TextBox 19">
              <a:extLst>
                <a:ext uri="{FF2B5EF4-FFF2-40B4-BE49-F238E27FC236}">
                  <a16:creationId xmlns:a16="http://schemas.microsoft.com/office/drawing/2014/main" id="{A7227991-0B36-4EBA-8398-D7CCC71EAE3D}"/>
                </a:ext>
              </a:extLst>
            </xdr:cNvPr>
            <xdr:cNvSpPr txBox="1"/>
          </xdr:nvSpPr>
          <xdr:spPr>
            <a:xfrm>
              <a:off x="702733" y="16864189"/>
              <a:ext cx="3377463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d>
                      <m:d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400" b="0" i="1">
                            <a:latin typeface="Cambria Math" panose="02040503050406030204" pitchFamily="18" charset="0"/>
                          </a:rPr>
                          <m:t>0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𝜃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90</m:t>
                        </m:r>
                      </m:e>
                    </m:d>
                    <m:r>
                      <a:rPr lang="en-AU" sz="1400" b="0" i="1">
                        <a:latin typeface="Cambria Math" panose="02040503050406030204" pitchFamily="18" charset="0"/>
                      </a:rPr>
                      <m:t>=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𝐿𝑜𝑛𝑔𝑖𝑡𝑢𝑑𝑒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𝐿𝑎𝑡𝑖𝑡𝑢𝑑𝑒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20" name="TextBox 19">
              <a:extLst>
                <a:ext uri="{FF2B5EF4-FFF2-40B4-BE49-F238E27FC236}">
                  <a16:creationId xmlns:a16="http://schemas.microsoft.com/office/drawing/2014/main" id="{A7227991-0B36-4EBA-8398-D7CCC71EAE3D}"/>
                </a:ext>
              </a:extLst>
            </xdr:cNvPr>
            <xdr:cNvSpPr txBox="1"/>
          </xdr:nvSpPr>
          <xdr:spPr>
            <a:xfrm>
              <a:off x="702733" y="10787239"/>
              <a:ext cx="3377463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𝑇𝑟𝑎𝑐𝑘(0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𝜃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90)</a:t>
              </a:r>
              <a:r>
                <a:rPr lang="en-AU" sz="1400" b="0" i="0">
                  <a:latin typeface="Cambria Math" panose="02040503050406030204" pitchFamily="18" charset="0"/>
                </a:rPr>
                <a:t>=tan^(−1)⁡(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𝐿𝑜𝑛𝑔𝑖𝑡𝑢𝑑𝑒/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𝐿𝑎𝑡𝑖𝑡𝑢𝑑𝑒)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0</xdr:col>
      <xdr:colOff>702733</xdr:colOff>
      <xdr:row>91</xdr:row>
      <xdr:rowOff>106539</xdr:rowOff>
    </xdr:from>
    <xdr:ext cx="3377463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1" name="TextBox 20">
              <a:extLst>
                <a:ext uri="{FF2B5EF4-FFF2-40B4-BE49-F238E27FC236}">
                  <a16:creationId xmlns:a16="http://schemas.microsoft.com/office/drawing/2014/main" id="{552E2955-DB58-496E-BD4F-670EEC2E687F}"/>
                </a:ext>
              </a:extLst>
            </xdr:cNvPr>
            <xdr:cNvSpPr txBox="1"/>
          </xdr:nvSpPr>
          <xdr:spPr>
            <a:xfrm>
              <a:off x="702733" y="16864189"/>
              <a:ext cx="3377463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d>
                      <m:d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400" b="0" i="1">
                            <a:latin typeface="Cambria Math" panose="02040503050406030204" pitchFamily="18" charset="0"/>
                          </a:rPr>
                          <m:t>0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𝜃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90</m:t>
                        </m:r>
                      </m:e>
                    </m:d>
                    <m:r>
                      <a:rPr lang="en-AU" sz="1400" b="0" i="1">
                        <a:latin typeface="Cambria Math" panose="02040503050406030204" pitchFamily="18" charset="0"/>
                      </a:rPr>
                      <m:t>=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𝐿𝑜𝑛𝑔𝑖𝑡𝑢𝑑𝑒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𝐿𝑎𝑡𝑖𝑡𝑢𝑑𝑒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21" name="TextBox 20">
              <a:extLst>
                <a:ext uri="{FF2B5EF4-FFF2-40B4-BE49-F238E27FC236}">
                  <a16:creationId xmlns:a16="http://schemas.microsoft.com/office/drawing/2014/main" id="{552E2955-DB58-496E-BD4F-670EEC2E687F}"/>
                </a:ext>
              </a:extLst>
            </xdr:cNvPr>
            <xdr:cNvSpPr txBox="1"/>
          </xdr:nvSpPr>
          <xdr:spPr>
            <a:xfrm>
              <a:off x="702733" y="10787239"/>
              <a:ext cx="3377463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𝑇𝑟𝑎𝑐𝑘(0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𝜃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90)</a:t>
              </a:r>
              <a:r>
                <a:rPr lang="en-AU" sz="1400" b="0" i="0">
                  <a:latin typeface="Cambria Math" panose="02040503050406030204" pitchFamily="18" charset="0"/>
                </a:rPr>
                <a:t>=tan^(−1)⁡(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𝐿𝑜𝑛𝑔𝑖𝑡𝑢𝑑𝑒/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𝐿𝑎𝑡𝑖𝑡𝑢𝑑𝑒)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0</xdr:col>
      <xdr:colOff>702733</xdr:colOff>
      <xdr:row>124</xdr:row>
      <xdr:rowOff>106539</xdr:rowOff>
    </xdr:from>
    <xdr:ext cx="3377463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2" name="TextBox 21">
              <a:extLst>
                <a:ext uri="{FF2B5EF4-FFF2-40B4-BE49-F238E27FC236}">
                  <a16:creationId xmlns:a16="http://schemas.microsoft.com/office/drawing/2014/main" id="{7F67161E-0453-4903-BD65-66742002F9CF}"/>
                </a:ext>
              </a:extLst>
            </xdr:cNvPr>
            <xdr:cNvSpPr txBox="1"/>
          </xdr:nvSpPr>
          <xdr:spPr>
            <a:xfrm>
              <a:off x="702733" y="22941139"/>
              <a:ext cx="3377463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d>
                      <m:d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400" b="0" i="1">
                            <a:latin typeface="Cambria Math" panose="02040503050406030204" pitchFamily="18" charset="0"/>
                          </a:rPr>
                          <m:t>0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𝜃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90</m:t>
                        </m:r>
                      </m:e>
                    </m:d>
                    <m:r>
                      <a:rPr lang="en-AU" sz="1400" b="0" i="1">
                        <a:latin typeface="Cambria Math" panose="02040503050406030204" pitchFamily="18" charset="0"/>
                      </a:rPr>
                      <m:t>=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𝐿𝑜𝑛𝑔𝑖𝑡𝑢𝑑𝑒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𝐿𝑎𝑡𝑖𝑡𝑢𝑑𝑒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22" name="TextBox 21">
              <a:extLst>
                <a:ext uri="{FF2B5EF4-FFF2-40B4-BE49-F238E27FC236}">
                  <a16:creationId xmlns:a16="http://schemas.microsoft.com/office/drawing/2014/main" id="{7F67161E-0453-4903-BD65-66742002F9CF}"/>
                </a:ext>
              </a:extLst>
            </xdr:cNvPr>
            <xdr:cNvSpPr txBox="1"/>
          </xdr:nvSpPr>
          <xdr:spPr>
            <a:xfrm>
              <a:off x="702733" y="16864189"/>
              <a:ext cx="3377463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𝑇𝑟𝑎𝑐𝑘(0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𝜃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90)</a:t>
              </a:r>
              <a:r>
                <a:rPr lang="en-AU" sz="1400" b="0" i="0">
                  <a:latin typeface="Cambria Math" panose="02040503050406030204" pitchFamily="18" charset="0"/>
                </a:rPr>
                <a:t>=tan^(−1)⁡(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𝐿𝑜𝑛𝑔𝑖𝑡𝑢𝑑𝑒/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𝐿𝑎𝑡𝑖𝑡𝑢𝑑𝑒)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0</xdr:col>
      <xdr:colOff>702733</xdr:colOff>
      <xdr:row>124</xdr:row>
      <xdr:rowOff>106539</xdr:rowOff>
    </xdr:from>
    <xdr:ext cx="3377463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3" name="TextBox 22">
              <a:extLst>
                <a:ext uri="{FF2B5EF4-FFF2-40B4-BE49-F238E27FC236}">
                  <a16:creationId xmlns:a16="http://schemas.microsoft.com/office/drawing/2014/main" id="{39A962C0-4C4F-49E4-9972-9F97AE98BFF4}"/>
                </a:ext>
              </a:extLst>
            </xdr:cNvPr>
            <xdr:cNvSpPr txBox="1"/>
          </xdr:nvSpPr>
          <xdr:spPr>
            <a:xfrm>
              <a:off x="702733" y="22941139"/>
              <a:ext cx="3377463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d>
                      <m:d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400" b="0" i="1">
                            <a:latin typeface="Cambria Math" panose="02040503050406030204" pitchFamily="18" charset="0"/>
                          </a:rPr>
                          <m:t>0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𝜃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90</m:t>
                        </m:r>
                      </m:e>
                    </m:d>
                    <m:r>
                      <a:rPr lang="en-AU" sz="1400" b="0" i="1">
                        <a:latin typeface="Cambria Math" panose="02040503050406030204" pitchFamily="18" charset="0"/>
                      </a:rPr>
                      <m:t>=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𝐿𝑜𝑛𝑔𝑖𝑡𝑢𝑑𝑒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𝐿𝑎𝑡𝑖𝑡𝑢𝑑𝑒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23" name="TextBox 22">
              <a:extLst>
                <a:ext uri="{FF2B5EF4-FFF2-40B4-BE49-F238E27FC236}">
                  <a16:creationId xmlns:a16="http://schemas.microsoft.com/office/drawing/2014/main" id="{39A962C0-4C4F-49E4-9972-9F97AE98BFF4}"/>
                </a:ext>
              </a:extLst>
            </xdr:cNvPr>
            <xdr:cNvSpPr txBox="1"/>
          </xdr:nvSpPr>
          <xdr:spPr>
            <a:xfrm>
              <a:off x="702733" y="16864189"/>
              <a:ext cx="3377463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𝑇𝑟𝑎𝑐𝑘(0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𝜃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90)</a:t>
              </a:r>
              <a:r>
                <a:rPr lang="en-AU" sz="1400" b="0" i="0">
                  <a:latin typeface="Cambria Math" panose="02040503050406030204" pitchFamily="18" charset="0"/>
                </a:rPr>
                <a:t>=tan^(−1)⁡(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𝐿𝑜𝑛𝑔𝑖𝑡𝑢𝑑𝑒/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𝐿𝑎𝑡𝑖𝑡𝑢𝑑𝑒)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0</xdr:col>
      <xdr:colOff>702733</xdr:colOff>
      <xdr:row>124</xdr:row>
      <xdr:rowOff>106539</xdr:rowOff>
    </xdr:from>
    <xdr:ext cx="3377463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4" name="TextBox 23">
              <a:extLst>
                <a:ext uri="{FF2B5EF4-FFF2-40B4-BE49-F238E27FC236}">
                  <a16:creationId xmlns:a16="http://schemas.microsoft.com/office/drawing/2014/main" id="{39EB7244-0072-498D-9889-6E149D683C15}"/>
                </a:ext>
              </a:extLst>
            </xdr:cNvPr>
            <xdr:cNvSpPr txBox="1"/>
          </xdr:nvSpPr>
          <xdr:spPr>
            <a:xfrm>
              <a:off x="702733" y="22941139"/>
              <a:ext cx="3377463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d>
                      <m:d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400" b="0" i="1">
                            <a:latin typeface="Cambria Math" panose="02040503050406030204" pitchFamily="18" charset="0"/>
                          </a:rPr>
                          <m:t>0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𝜃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90</m:t>
                        </m:r>
                      </m:e>
                    </m:d>
                    <m:r>
                      <a:rPr lang="en-AU" sz="1400" b="0" i="1">
                        <a:latin typeface="Cambria Math" panose="02040503050406030204" pitchFamily="18" charset="0"/>
                      </a:rPr>
                      <m:t>=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𝐿𝑜𝑛𝑔𝑖𝑡𝑢𝑑𝑒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𝐿𝑎𝑡𝑖𝑡𝑢𝑑𝑒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24" name="TextBox 23">
              <a:extLst>
                <a:ext uri="{FF2B5EF4-FFF2-40B4-BE49-F238E27FC236}">
                  <a16:creationId xmlns:a16="http://schemas.microsoft.com/office/drawing/2014/main" id="{39EB7244-0072-498D-9889-6E149D683C15}"/>
                </a:ext>
              </a:extLst>
            </xdr:cNvPr>
            <xdr:cNvSpPr txBox="1"/>
          </xdr:nvSpPr>
          <xdr:spPr>
            <a:xfrm>
              <a:off x="702733" y="16864189"/>
              <a:ext cx="3377463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𝑇𝑟𝑎𝑐𝑘(0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𝜃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90)</a:t>
              </a:r>
              <a:r>
                <a:rPr lang="en-AU" sz="1400" b="0" i="0">
                  <a:latin typeface="Cambria Math" panose="02040503050406030204" pitchFamily="18" charset="0"/>
                </a:rPr>
                <a:t>=tan^(−1)⁡(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𝐿𝑜𝑛𝑔𝑖𝑡𝑢𝑑𝑒/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𝐿𝑎𝑡𝑖𝑡𝑢𝑑𝑒)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0</xdr:col>
      <xdr:colOff>702733</xdr:colOff>
      <xdr:row>157</xdr:row>
      <xdr:rowOff>106539</xdr:rowOff>
    </xdr:from>
    <xdr:ext cx="3377463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5" name="TextBox 24">
              <a:extLst>
                <a:ext uri="{FF2B5EF4-FFF2-40B4-BE49-F238E27FC236}">
                  <a16:creationId xmlns:a16="http://schemas.microsoft.com/office/drawing/2014/main" id="{B3834C32-7542-465F-8FB4-3648D1488E82}"/>
                </a:ext>
              </a:extLst>
            </xdr:cNvPr>
            <xdr:cNvSpPr txBox="1"/>
          </xdr:nvSpPr>
          <xdr:spPr>
            <a:xfrm>
              <a:off x="702733" y="29018089"/>
              <a:ext cx="3377463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d>
                      <m:d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400" b="0" i="1">
                            <a:latin typeface="Cambria Math" panose="02040503050406030204" pitchFamily="18" charset="0"/>
                          </a:rPr>
                          <m:t>0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𝜃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90</m:t>
                        </m:r>
                      </m:e>
                    </m:d>
                    <m:r>
                      <a:rPr lang="en-AU" sz="1400" b="0" i="1">
                        <a:latin typeface="Cambria Math" panose="02040503050406030204" pitchFamily="18" charset="0"/>
                      </a:rPr>
                      <m:t>=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𝐿𝑜𝑛𝑔𝑖𝑡𝑢𝑑𝑒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𝐿𝑎𝑡𝑖𝑡𝑢𝑑𝑒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25" name="TextBox 24">
              <a:extLst>
                <a:ext uri="{FF2B5EF4-FFF2-40B4-BE49-F238E27FC236}">
                  <a16:creationId xmlns:a16="http://schemas.microsoft.com/office/drawing/2014/main" id="{B3834C32-7542-465F-8FB4-3648D1488E82}"/>
                </a:ext>
              </a:extLst>
            </xdr:cNvPr>
            <xdr:cNvSpPr txBox="1"/>
          </xdr:nvSpPr>
          <xdr:spPr>
            <a:xfrm>
              <a:off x="702733" y="22941139"/>
              <a:ext cx="3377463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𝑇𝑟𝑎𝑐𝑘(0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𝜃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90)</a:t>
              </a:r>
              <a:r>
                <a:rPr lang="en-AU" sz="1400" b="0" i="0">
                  <a:latin typeface="Cambria Math" panose="02040503050406030204" pitchFamily="18" charset="0"/>
                </a:rPr>
                <a:t>=tan^(−1)⁡(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𝐿𝑜𝑛𝑔𝑖𝑡𝑢𝑑𝑒/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𝐿𝑎𝑡𝑖𝑡𝑢𝑑𝑒)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0</xdr:col>
      <xdr:colOff>702733</xdr:colOff>
      <xdr:row>157</xdr:row>
      <xdr:rowOff>106539</xdr:rowOff>
    </xdr:from>
    <xdr:ext cx="3377463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6" name="TextBox 25">
              <a:extLst>
                <a:ext uri="{FF2B5EF4-FFF2-40B4-BE49-F238E27FC236}">
                  <a16:creationId xmlns:a16="http://schemas.microsoft.com/office/drawing/2014/main" id="{E06AEBF8-EE47-4DAE-94E3-A1D141956643}"/>
                </a:ext>
              </a:extLst>
            </xdr:cNvPr>
            <xdr:cNvSpPr txBox="1"/>
          </xdr:nvSpPr>
          <xdr:spPr>
            <a:xfrm>
              <a:off x="702733" y="29018089"/>
              <a:ext cx="3377463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d>
                      <m:d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400" b="0" i="1">
                            <a:latin typeface="Cambria Math" panose="02040503050406030204" pitchFamily="18" charset="0"/>
                          </a:rPr>
                          <m:t>0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𝜃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90</m:t>
                        </m:r>
                      </m:e>
                    </m:d>
                    <m:r>
                      <a:rPr lang="en-AU" sz="1400" b="0" i="1">
                        <a:latin typeface="Cambria Math" panose="02040503050406030204" pitchFamily="18" charset="0"/>
                      </a:rPr>
                      <m:t>=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𝐿𝑜𝑛𝑔𝑖𝑡𝑢𝑑𝑒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𝐿𝑎𝑡𝑖𝑡𝑢𝑑𝑒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26" name="TextBox 25">
              <a:extLst>
                <a:ext uri="{FF2B5EF4-FFF2-40B4-BE49-F238E27FC236}">
                  <a16:creationId xmlns:a16="http://schemas.microsoft.com/office/drawing/2014/main" id="{E06AEBF8-EE47-4DAE-94E3-A1D141956643}"/>
                </a:ext>
              </a:extLst>
            </xdr:cNvPr>
            <xdr:cNvSpPr txBox="1"/>
          </xdr:nvSpPr>
          <xdr:spPr>
            <a:xfrm>
              <a:off x="702733" y="22941139"/>
              <a:ext cx="3377463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𝑇𝑟𝑎𝑐𝑘(0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𝜃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90)</a:t>
              </a:r>
              <a:r>
                <a:rPr lang="en-AU" sz="1400" b="0" i="0">
                  <a:latin typeface="Cambria Math" panose="02040503050406030204" pitchFamily="18" charset="0"/>
                </a:rPr>
                <a:t>=tan^(−1)⁡(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𝐿𝑜𝑛𝑔𝑖𝑡𝑢𝑑𝑒/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𝐿𝑎𝑡𝑖𝑡𝑢𝑑𝑒)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0</xdr:col>
      <xdr:colOff>702733</xdr:colOff>
      <xdr:row>157</xdr:row>
      <xdr:rowOff>106539</xdr:rowOff>
    </xdr:from>
    <xdr:ext cx="3377463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7" name="TextBox 26">
              <a:extLst>
                <a:ext uri="{FF2B5EF4-FFF2-40B4-BE49-F238E27FC236}">
                  <a16:creationId xmlns:a16="http://schemas.microsoft.com/office/drawing/2014/main" id="{20210AF0-5D39-492A-8A65-504F0D2C2028}"/>
                </a:ext>
              </a:extLst>
            </xdr:cNvPr>
            <xdr:cNvSpPr txBox="1"/>
          </xdr:nvSpPr>
          <xdr:spPr>
            <a:xfrm>
              <a:off x="702733" y="29018089"/>
              <a:ext cx="3377463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d>
                      <m:d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400" b="0" i="1">
                            <a:latin typeface="Cambria Math" panose="02040503050406030204" pitchFamily="18" charset="0"/>
                          </a:rPr>
                          <m:t>0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𝜃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90</m:t>
                        </m:r>
                      </m:e>
                    </m:d>
                    <m:r>
                      <a:rPr lang="en-AU" sz="1400" b="0" i="1">
                        <a:latin typeface="Cambria Math" panose="02040503050406030204" pitchFamily="18" charset="0"/>
                      </a:rPr>
                      <m:t>=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𝐿𝑜𝑛𝑔𝑖𝑡𝑢𝑑𝑒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𝐿𝑎𝑡𝑖𝑡𝑢𝑑𝑒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27" name="TextBox 26">
              <a:extLst>
                <a:ext uri="{FF2B5EF4-FFF2-40B4-BE49-F238E27FC236}">
                  <a16:creationId xmlns:a16="http://schemas.microsoft.com/office/drawing/2014/main" id="{20210AF0-5D39-492A-8A65-504F0D2C2028}"/>
                </a:ext>
              </a:extLst>
            </xdr:cNvPr>
            <xdr:cNvSpPr txBox="1"/>
          </xdr:nvSpPr>
          <xdr:spPr>
            <a:xfrm>
              <a:off x="702733" y="22941139"/>
              <a:ext cx="3377463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𝑇𝑟𝑎𝑐𝑘(0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𝜃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90)</a:t>
              </a:r>
              <a:r>
                <a:rPr lang="en-AU" sz="1400" b="0" i="0">
                  <a:latin typeface="Cambria Math" panose="02040503050406030204" pitchFamily="18" charset="0"/>
                </a:rPr>
                <a:t>=tan^(−1)⁡(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𝐿𝑜𝑛𝑔𝑖𝑡𝑢𝑑𝑒/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𝐿𝑎𝑡𝑖𝑡𝑢𝑑𝑒)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0</xdr:col>
      <xdr:colOff>702733</xdr:colOff>
      <xdr:row>157</xdr:row>
      <xdr:rowOff>106539</xdr:rowOff>
    </xdr:from>
    <xdr:ext cx="3377463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8" name="TextBox 27">
              <a:extLst>
                <a:ext uri="{FF2B5EF4-FFF2-40B4-BE49-F238E27FC236}">
                  <a16:creationId xmlns:a16="http://schemas.microsoft.com/office/drawing/2014/main" id="{211235C0-91AF-43A3-8D95-67892AC2D78D}"/>
                </a:ext>
              </a:extLst>
            </xdr:cNvPr>
            <xdr:cNvSpPr txBox="1"/>
          </xdr:nvSpPr>
          <xdr:spPr>
            <a:xfrm>
              <a:off x="702733" y="29018089"/>
              <a:ext cx="3377463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d>
                      <m:d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400" b="0" i="1">
                            <a:latin typeface="Cambria Math" panose="02040503050406030204" pitchFamily="18" charset="0"/>
                          </a:rPr>
                          <m:t>0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𝜃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90</m:t>
                        </m:r>
                      </m:e>
                    </m:d>
                    <m:r>
                      <a:rPr lang="en-AU" sz="1400" b="0" i="1">
                        <a:latin typeface="Cambria Math" panose="02040503050406030204" pitchFamily="18" charset="0"/>
                      </a:rPr>
                      <m:t>=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𝐿𝑜𝑛𝑔𝑖𝑡𝑢𝑑𝑒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𝐿𝑎𝑡𝑖𝑡𝑢𝑑𝑒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28" name="TextBox 27">
              <a:extLst>
                <a:ext uri="{FF2B5EF4-FFF2-40B4-BE49-F238E27FC236}">
                  <a16:creationId xmlns:a16="http://schemas.microsoft.com/office/drawing/2014/main" id="{211235C0-91AF-43A3-8D95-67892AC2D78D}"/>
                </a:ext>
              </a:extLst>
            </xdr:cNvPr>
            <xdr:cNvSpPr txBox="1"/>
          </xdr:nvSpPr>
          <xdr:spPr>
            <a:xfrm>
              <a:off x="702733" y="22941139"/>
              <a:ext cx="3377463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𝑇𝑟𝑎𝑐𝑘(0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𝜃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90)</a:t>
              </a:r>
              <a:r>
                <a:rPr lang="en-AU" sz="1400" b="0" i="0">
                  <a:latin typeface="Cambria Math" panose="02040503050406030204" pitchFamily="18" charset="0"/>
                </a:rPr>
                <a:t>=tan^(−1)⁡(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𝐿𝑜𝑛𝑔𝑖𝑡𝑢𝑑𝑒/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𝐿𝑎𝑡𝑖𝑡𝑢𝑑𝑒)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0</xdr:col>
      <xdr:colOff>702733</xdr:colOff>
      <xdr:row>190</xdr:row>
      <xdr:rowOff>106539</xdr:rowOff>
    </xdr:from>
    <xdr:ext cx="3377463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9" name="TextBox 28">
              <a:extLst>
                <a:ext uri="{FF2B5EF4-FFF2-40B4-BE49-F238E27FC236}">
                  <a16:creationId xmlns:a16="http://schemas.microsoft.com/office/drawing/2014/main" id="{28882C31-DD18-46AA-BEF6-89404087DA9B}"/>
                </a:ext>
              </a:extLst>
            </xdr:cNvPr>
            <xdr:cNvSpPr txBox="1"/>
          </xdr:nvSpPr>
          <xdr:spPr>
            <a:xfrm>
              <a:off x="702733" y="29018089"/>
              <a:ext cx="3377463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d>
                      <m:d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400" b="0" i="1">
                            <a:latin typeface="Cambria Math" panose="02040503050406030204" pitchFamily="18" charset="0"/>
                          </a:rPr>
                          <m:t>0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𝜃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90</m:t>
                        </m:r>
                      </m:e>
                    </m:d>
                    <m:r>
                      <a:rPr lang="en-AU" sz="1400" b="0" i="1">
                        <a:latin typeface="Cambria Math" panose="02040503050406030204" pitchFamily="18" charset="0"/>
                      </a:rPr>
                      <m:t>=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𝐿𝑜𝑛𝑔𝑖𝑡𝑢𝑑𝑒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𝐿𝑎𝑡𝑖𝑡𝑢𝑑𝑒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29" name="TextBox 28">
              <a:extLst>
                <a:ext uri="{FF2B5EF4-FFF2-40B4-BE49-F238E27FC236}">
                  <a16:creationId xmlns:a16="http://schemas.microsoft.com/office/drawing/2014/main" id="{28882C31-DD18-46AA-BEF6-89404087DA9B}"/>
                </a:ext>
              </a:extLst>
            </xdr:cNvPr>
            <xdr:cNvSpPr txBox="1"/>
          </xdr:nvSpPr>
          <xdr:spPr>
            <a:xfrm>
              <a:off x="702733" y="29018089"/>
              <a:ext cx="3377463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𝑇𝑟𝑎𝑐𝑘(0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𝜃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90)</a:t>
              </a:r>
              <a:r>
                <a:rPr lang="en-AU" sz="1400" b="0" i="0">
                  <a:latin typeface="Cambria Math" panose="02040503050406030204" pitchFamily="18" charset="0"/>
                </a:rPr>
                <a:t>=tan^(−1)⁡(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𝐿𝑜𝑛𝑔𝑖𝑡𝑢𝑑𝑒/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𝐿𝑎𝑡𝑖𝑡𝑢𝑑𝑒)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0</xdr:col>
      <xdr:colOff>702733</xdr:colOff>
      <xdr:row>190</xdr:row>
      <xdr:rowOff>106539</xdr:rowOff>
    </xdr:from>
    <xdr:ext cx="3377463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30" name="TextBox 29">
              <a:extLst>
                <a:ext uri="{FF2B5EF4-FFF2-40B4-BE49-F238E27FC236}">
                  <a16:creationId xmlns:a16="http://schemas.microsoft.com/office/drawing/2014/main" id="{10164B18-209B-4A66-9D43-E2F1FCD5F929}"/>
                </a:ext>
              </a:extLst>
            </xdr:cNvPr>
            <xdr:cNvSpPr txBox="1"/>
          </xdr:nvSpPr>
          <xdr:spPr>
            <a:xfrm>
              <a:off x="702733" y="29018089"/>
              <a:ext cx="3377463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d>
                      <m:d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400" b="0" i="1">
                            <a:latin typeface="Cambria Math" panose="02040503050406030204" pitchFamily="18" charset="0"/>
                          </a:rPr>
                          <m:t>0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𝜃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90</m:t>
                        </m:r>
                      </m:e>
                    </m:d>
                    <m:r>
                      <a:rPr lang="en-AU" sz="1400" b="0" i="1">
                        <a:latin typeface="Cambria Math" panose="02040503050406030204" pitchFamily="18" charset="0"/>
                      </a:rPr>
                      <m:t>=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𝐿𝑜𝑛𝑔𝑖𝑡𝑢𝑑𝑒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𝐿𝑎𝑡𝑖𝑡𝑢𝑑𝑒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30" name="TextBox 29">
              <a:extLst>
                <a:ext uri="{FF2B5EF4-FFF2-40B4-BE49-F238E27FC236}">
                  <a16:creationId xmlns:a16="http://schemas.microsoft.com/office/drawing/2014/main" id="{10164B18-209B-4A66-9D43-E2F1FCD5F929}"/>
                </a:ext>
              </a:extLst>
            </xdr:cNvPr>
            <xdr:cNvSpPr txBox="1"/>
          </xdr:nvSpPr>
          <xdr:spPr>
            <a:xfrm>
              <a:off x="702733" y="29018089"/>
              <a:ext cx="3377463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𝑇𝑟𝑎𝑐𝑘(0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𝜃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90)</a:t>
              </a:r>
              <a:r>
                <a:rPr lang="en-AU" sz="1400" b="0" i="0">
                  <a:latin typeface="Cambria Math" panose="02040503050406030204" pitchFamily="18" charset="0"/>
                </a:rPr>
                <a:t>=tan^(−1)⁡(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𝐿𝑜𝑛𝑔𝑖𝑡𝑢𝑑𝑒/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𝐿𝑎𝑡𝑖𝑡𝑢𝑑𝑒)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0</xdr:col>
      <xdr:colOff>702733</xdr:colOff>
      <xdr:row>190</xdr:row>
      <xdr:rowOff>106539</xdr:rowOff>
    </xdr:from>
    <xdr:ext cx="3377463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31" name="TextBox 30">
              <a:extLst>
                <a:ext uri="{FF2B5EF4-FFF2-40B4-BE49-F238E27FC236}">
                  <a16:creationId xmlns:a16="http://schemas.microsoft.com/office/drawing/2014/main" id="{328A12D9-17A4-46B0-A344-F05626624C1F}"/>
                </a:ext>
              </a:extLst>
            </xdr:cNvPr>
            <xdr:cNvSpPr txBox="1"/>
          </xdr:nvSpPr>
          <xdr:spPr>
            <a:xfrm>
              <a:off x="702733" y="29018089"/>
              <a:ext cx="3377463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d>
                      <m:d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400" b="0" i="1">
                            <a:latin typeface="Cambria Math" panose="02040503050406030204" pitchFamily="18" charset="0"/>
                          </a:rPr>
                          <m:t>0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𝜃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90</m:t>
                        </m:r>
                      </m:e>
                    </m:d>
                    <m:r>
                      <a:rPr lang="en-AU" sz="1400" b="0" i="1">
                        <a:latin typeface="Cambria Math" panose="02040503050406030204" pitchFamily="18" charset="0"/>
                      </a:rPr>
                      <m:t>=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𝐿𝑜𝑛𝑔𝑖𝑡𝑢𝑑𝑒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𝐿𝑎𝑡𝑖𝑡𝑢𝑑𝑒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31" name="TextBox 30">
              <a:extLst>
                <a:ext uri="{FF2B5EF4-FFF2-40B4-BE49-F238E27FC236}">
                  <a16:creationId xmlns:a16="http://schemas.microsoft.com/office/drawing/2014/main" id="{328A12D9-17A4-46B0-A344-F05626624C1F}"/>
                </a:ext>
              </a:extLst>
            </xdr:cNvPr>
            <xdr:cNvSpPr txBox="1"/>
          </xdr:nvSpPr>
          <xdr:spPr>
            <a:xfrm>
              <a:off x="702733" y="29018089"/>
              <a:ext cx="3377463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𝑇𝑟𝑎𝑐𝑘(0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𝜃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90)</a:t>
              </a:r>
              <a:r>
                <a:rPr lang="en-AU" sz="1400" b="0" i="0">
                  <a:latin typeface="Cambria Math" panose="02040503050406030204" pitchFamily="18" charset="0"/>
                </a:rPr>
                <a:t>=tan^(−1)⁡(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𝐿𝑜𝑛𝑔𝑖𝑡𝑢𝑑𝑒/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𝐿𝑎𝑡𝑖𝑡𝑢𝑑𝑒)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0</xdr:col>
      <xdr:colOff>702733</xdr:colOff>
      <xdr:row>190</xdr:row>
      <xdr:rowOff>106539</xdr:rowOff>
    </xdr:from>
    <xdr:ext cx="3377463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32" name="TextBox 31">
              <a:extLst>
                <a:ext uri="{FF2B5EF4-FFF2-40B4-BE49-F238E27FC236}">
                  <a16:creationId xmlns:a16="http://schemas.microsoft.com/office/drawing/2014/main" id="{D5B49CAD-A8FF-48F3-B201-68FA526D43E7}"/>
                </a:ext>
              </a:extLst>
            </xdr:cNvPr>
            <xdr:cNvSpPr txBox="1"/>
          </xdr:nvSpPr>
          <xdr:spPr>
            <a:xfrm>
              <a:off x="702733" y="29018089"/>
              <a:ext cx="3377463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d>
                      <m:d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400" b="0" i="1">
                            <a:latin typeface="Cambria Math" panose="02040503050406030204" pitchFamily="18" charset="0"/>
                          </a:rPr>
                          <m:t>0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𝜃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90</m:t>
                        </m:r>
                      </m:e>
                    </m:d>
                    <m:r>
                      <a:rPr lang="en-AU" sz="1400" b="0" i="1">
                        <a:latin typeface="Cambria Math" panose="02040503050406030204" pitchFamily="18" charset="0"/>
                      </a:rPr>
                      <m:t>=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𝐿𝑜𝑛𝑔𝑖𝑡𝑢𝑑𝑒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𝐿𝑎𝑡𝑖𝑡𝑢𝑑𝑒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32" name="TextBox 31">
              <a:extLst>
                <a:ext uri="{FF2B5EF4-FFF2-40B4-BE49-F238E27FC236}">
                  <a16:creationId xmlns:a16="http://schemas.microsoft.com/office/drawing/2014/main" id="{D5B49CAD-A8FF-48F3-B201-68FA526D43E7}"/>
                </a:ext>
              </a:extLst>
            </xdr:cNvPr>
            <xdr:cNvSpPr txBox="1"/>
          </xdr:nvSpPr>
          <xdr:spPr>
            <a:xfrm>
              <a:off x="702733" y="29018089"/>
              <a:ext cx="3377463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𝑇𝑟𝑎𝑐𝑘(0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𝜃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90)</a:t>
              </a:r>
              <a:r>
                <a:rPr lang="en-AU" sz="1400" b="0" i="0">
                  <a:latin typeface="Cambria Math" panose="02040503050406030204" pitchFamily="18" charset="0"/>
                </a:rPr>
                <a:t>=tan^(−1)⁡(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𝐿𝑜𝑛𝑔𝑖𝑡𝑢𝑑𝑒/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𝐿𝑎𝑡𝑖𝑡𝑢𝑑𝑒)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0</xdr:col>
      <xdr:colOff>702733</xdr:colOff>
      <xdr:row>190</xdr:row>
      <xdr:rowOff>106539</xdr:rowOff>
    </xdr:from>
    <xdr:ext cx="3377463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33" name="TextBox 32">
              <a:extLst>
                <a:ext uri="{FF2B5EF4-FFF2-40B4-BE49-F238E27FC236}">
                  <a16:creationId xmlns:a16="http://schemas.microsoft.com/office/drawing/2014/main" id="{89E51106-0B67-4AAF-ABD8-B5347B16EBB4}"/>
                </a:ext>
              </a:extLst>
            </xdr:cNvPr>
            <xdr:cNvSpPr txBox="1"/>
          </xdr:nvSpPr>
          <xdr:spPr>
            <a:xfrm>
              <a:off x="702733" y="29018089"/>
              <a:ext cx="3377463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d>
                      <m:d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400" b="0" i="1">
                            <a:latin typeface="Cambria Math" panose="02040503050406030204" pitchFamily="18" charset="0"/>
                          </a:rPr>
                          <m:t>0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𝜃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90</m:t>
                        </m:r>
                      </m:e>
                    </m:d>
                    <m:r>
                      <a:rPr lang="en-AU" sz="1400" b="0" i="1">
                        <a:latin typeface="Cambria Math" panose="02040503050406030204" pitchFamily="18" charset="0"/>
                      </a:rPr>
                      <m:t>=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𝐿𝑜𝑛𝑔𝑖𝑡𝑢𝑑𝑒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𝐿𝑎𝑡𝑖𝑡𝑢𝑑𝑒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33" name="TextBox 32">
              <a:extLst>
                <a:ext uri="{FF2B5EF4-FFF2-40B4-BE49-F238E27FC236}">
                  <a16:creationId xmlns:a16="http://schemas.microsoft.com/office/drawing/2014/main" id="{89E51106-0B67-4AAF-ABD8-B5347B16EBB4}"/>
                </a:ext>
              </a:extLst>
            </xdr:cNvPr>
            <xdr:cNvSpPr txBox="1"/>
          </xdr:nvSpPr>
          <xdr:spPr>
            <a:xfrm>
              <a:off x="702733" y="29018089"/>
              <a:ext cx="3377463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𝑇𝑟𝑎𝑐𝑘(0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𝜃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90)</a:t>
              </a:r>
              <a:r>
                <a:rPr lang="en-AU" sz="1400" b="0" i="0">
                  <a:latin typeface="Cambria Math" panose="02040503050406030204" pitchFamily="18" charset="0"/>
                </a:rPr>
                <a:t>=tan^(−1)⁡(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𝐿𝑜𝑛𝑔𝑖𝑡𝑢𝑑𝑒/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𝐿𝑎𝑡𝑖𝑡𝑢𝑑𝑒)</a:t>
              </a:r>
              <a:endParaRPr lang="en-US" sz="1400"/>
            </a:p>
          </xdr:txBody>
        </xdr:sp>
      </mc:Fallback>
    </mc:AlternateContent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42334</xdr:colOff>
      <xdr:row>0</xdr:row>
      <xdr:rowOff>0</xdr:rowOff>
    </xdr:from>
    <xdr:ext cx="5526769" cy="467500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3" name="TextBox 2">
              <a:extLst>
                <a:ext uri="{FF2B5EF4-FFF2-40B4-BE49-F238E27FC236}">
                  <a16:creationId xmlns:a16="http://schemas.microsoft.com/office/drawing/2014/main" id="{B334D366-4362-4C73-A8E1-04FC8C82BF15}"/>
                </a:ext>
              </a:extLst>
            </xdr:cNvPr>
            <xdr:cNvSpPr txBox="1"/>
          </xdr:nvSpPr>
          <xdr:spPr>
            <a:xfrm>
              <a:off x="11345334" y="0"/>
              <a:ext cx="5526769" cy="467500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600" b="0" i="1">
                        <a:latin typeface="Cambria Math" panose="02040503050406030204" pitchFamily="18" charset="0"/>
                      </a:rPr>
                      <m:t>𝑑𝑖𝑠𝑡𝑎𝑛𝑐𝑒</m:t>
                    </m:r>
                    <m:d>
                      <m:dPr>
                        <m:ctrlPr>
                          <a:rPr lang="en-AU" sz="16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𝑘𝑚</m:t>
                        </m:r>
                      </m:e>
                    </m:d>
                    <m:d>
                      <m:dPr>
                        <m:ctrlPr>
                          <a:rPr lang="en-AU" sz="16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𝐿𝑎𝑡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𝑜𝑟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𝐿𝑜𝑛𝑔</m:t>
                        </m:r>
                      </m:e>
                    </m:d>
                    <m:r>
                      <a:rPr lang="en-AU" sz="1600" b="0" i="1">
                        <a:latin typeface="Cambria Math" panose="02040503050406030204" pitchFamily="18" charset="0"/>
                      </a:rPr>
                      <m:t>=</m:t>
                    </m:r>
                    <m:f>
                      <m:fPr>
                        <m:ctrlPr>
                          <a:rPr lang="en-AU" sz="1600" b="0" i="1">
                            <a:latin typeface="Cambria Math" panose="02040503050406030204" pitchFamily="18" charset="0"/>
                          </a:rPr>
                        </m:ctrlPr>
                      </m:fPr>
                      <m:num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𝑑𝑒𝑐𝑖𝑚𝑎𝑙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𝑑𝑒𝑔𝑟𝑒𝑒𝑠</m:t>
                        </m:r>
                      </m:num>
                      <m:den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360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°</m:t>
                        </m:r>
                      </m:den>
                    </m:f>
                    <m:r>
                      <a:rPr lang="en-AU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×40 000 </m:t>
                    </m:r>
                    <m:r>
                      <a:rPr lang="en-AU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𝑘𝑚</m:t>
                    </m:r>
                  </m:oMath>
                </m:oMathPara>
              </a14:m>
              <a:endParaRPr lang="en-US" sz="1600"/>
            </a:p>
          </xdr:txBody>
        </xdr:sp>
      </mc:Choice>
      <mc:Fallback xmlns="">
        <xdr:sp macro="" textlink="">
          <xdr:nvSpPr>
            <xdr:cNvPr id="3" name="TextBox 2">
              <a:extLst>
                <a:ext uri="{FF2B5EF4-FFF2-40B4-BE49-F238E27FC236}">
                  <a16:creationId xmlns:a16="http://schemas.microsoft.com/office/drawing/2014/main" id="{B334D366-4362-4C73-A8E1-04FC8C82BF15}"/>
                </a:ext>
              </a:extLst>
            </xdr:cNvPr>
            <xdr:cNvSpPr txBox="1"/>
          </xdr:nvSpPr>
          <xdr:spPr>
            <a:xfrm>
              <a:off x="11313584" y="336550"/>
              <a:ext cx="5526769" cy="467500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600" b="0" i="0">
                  <a:latin typeface="Cambria Math" panose="02040503050406030204" pitchFamily="18" charset="0"/>
                </a:rPr>
                <a:t>𝑑𝑖𝑠𝑡𝑎𝑛𝑐𝑒(𝑘𝑚)(𝐿𝑎𝑡 𝑜𝑟 𝐿𝑜𝑛𝑔)=(𝑑𝑒𝑐𝑖𝑚𝑎𝑙 𝑑𝑒𝑔𝑟𝑒𝑒𝑠)/(360</a:t>
              </a:r>
              <a:r>
                <a:rPr lang="en-AU" sz="16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°)×40 000 𝑘𝑚</a:t>
              </a:r>
              <a:endParaRPr lang="en-US" sz="1600"/>
            </a:p>
          </xdr:txBody>
        </xdr:sp>
      </mc:Fallback>
    </mc:AlternateContent>
    <xdr:clientData/>
  </xdr:oneCellAnchor>
  <xdr:oneCellAnchor>
    <xdr:from>
      <xdr:col>13</xdr:col>
      <xdr:colOff>13758</xdr:colOff>
      <xdr:row>0</xdr:row>
      <xdr:rowOff>0</xdr:rowOff>
    </xdr:from>
    <xdr:ext cx="6083140" cy="467500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4" name="TextBox 3">
              <a:extLst>
                <a:ext uri="{FF2B5EF4-FFF2-40B4-BE49-F238E27FC236}">
                  <a16:creationId xmlns:a16="http://schemas.microsoft.com/office/drawing/2014/main" id="{0C133107-D3EB-4034-B9DD-E92F26999088}"/>
                </a:ext>
              </a:extLst>
            </xdr:cNvPr>
            <xdr:cNvSpPr txBox="1"/>
          </xdr:nvSpPr>
          <xdr:spPr>
            <a:xfrm>
              <a:off x="11316758" y="0"/>
              <a:ext cx="6083140" cy="467500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600" b="0" i="1">
                        <a:latin typeface="Cambria Math" panose="02040503050406030204" pitchFamily="18" charset="0"/>
                      </a:rPr>
                      <m:t>𝑑𝑖𝑠𝑡𝑎𝑛𝑐𝑒</m:t>
                    </m:r>
                    <m:d>
                      <m:dPr>
                        <m:ctrlPr>
                          <a:rPr lang="en-AU" sz="16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𝑘𝑚</m:t>
                        </m:r>
                      </m:e>
                    </m:d>
                    <m:d>
                      <m:dPr>
                        <m:ctrlPr>
                          <a:rPr lang="en-AU" sz="16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𝐿𝑎𝑡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𝑜𝑟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𝐿𝑜𝑛𝑔</m:t>
                        </m:r>
                      </m:e>
                    </m:d>
                    <m:r>
                      <a:rPr lang="en-AU" sz="1600" b="0" i="1">
                        <a:latin typeface="Cambria Math" panose="02040503050406030204" pitchFamily="18" charset="0"/>
                      </a:rPr>
                      <m:t>=</m:t>
                    </m:r>
                    <m:f>
                      <m:fPr>
                        <m:ctrlPr>
                          <a:rPr lang="en-AU" sz="1600" b="0" i="1">
                            <a:latin typeface="Cambria Math" panose="02040503050406030204" pitchFamily="18" charset="0"/>
                          </a:rPr>
                        </m:ctrlPr>
                      </m:fPr>
                      <m:num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𝑑𝑒𝑐𝑖𝑚𝑎𝑙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𝑑𝑒𝑔𝑟𝑒𝑒𝑠</m:t>
                        </m:r>
                      </m:num>
                      <m:den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360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°</m:t>
                        </m:r>
                      </m:den>
                    </m:f>
                    <m:r>
                      <a:rPr lang="en-AU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×2×</m:t>
                    </m:r>
                    <m:r>
                      <a:rPr lang="en-AU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𝜋</m:t>
                    </m:r>
                    <m:r>
                      <a:rPr lang="en-AU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×6371 </m:t>
                    </m:r>
                    <m:r>
                      <a:rPr lang="en-AU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𝑘𝑚</m:t>
                    </m:r>
                  </m:oMath>
                </m:oMathPara>
              </a14:m>
              <a:endParaRPr lang="en-US" sz="1600"/>
            </a:p>
          </xdr:txBody>
        </xdr:sp>
      </mc:Choice>
      <mc:Fallback xmlns="">
        <xdr:sp macro="" textlink="">
          <xdr:nvSpPr>
            <xdr:cNvPr id="4" name="TextBox 3">
              <a:extLst>
                <a:ext uri="{FF2B5EF4-FFF2-40B4-BE49-F238E27FC236}">
                  <a16:creationId xmlns:a16="http://schemas.microsoft.com/office/drawing/2014/main" id="{0C133107-D3EB-4034-B9DD-E92F26999088}"/>
                </a:ext>
              </a:extLst>
            </xdr:cNvPr>
            <xdr:cNvSpPr txBox="1"/>
          </xdr:nvSpPr>
          <xdr:spPr>
            <a:xfrm>
              <a:off x="11285008" y="1264002"/>
              <a:ext cx="6083140" cy="467500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600" b="0" i="0">
                  <a:latin typeface="Cambria Math" panose="02040503050406030204" pitchFamily="18" charset="0"/>
                </a:rPr>
                <a:t>𝑑𝑖𝑠𝑡𝑎𝑛𝑐𝑒(𝑘𝑚)(𝐿𝑎𝑡 𝑜𝑟 𝐿𝑜𝑛𝑔)=(𝑑𝑒𝑐𝑖𝑚𝑎𝑙 𝑑𝑒𝑔𝑟𝑒𝑒𝑠)/(360</a:t>
              </a:r>
              <a:r>
                <a:rPr lang="en-AU" sz="16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°)×2×𝜋×6371 𝑘𝑚</a:t>
              </a:r>
              <a:endParaRPr lang="en-US" sz="1600"/>
            </a:p>
          </xdr:txBody>
        </xdr:sp>
      </mc:Fallback>
    </mc:AlternateContent>
    <xdr:clientData/>
  </xdr:oneCellAnchor>
  <xdr:oneCellAnchor>
    <xdr:from>
      <xdr:col>12</xdr:col>
      <xdr:colOff>362303</xdr:colOff>
      <xdr:row>0</xdr:row>
      <xdr:rowOff>0</xdr:rowOff>
    </xdr:from>
    <xdr:ext cx="6554679" cy="510717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5" name="TextBox 4">
              <a:extLst>
                <a:ext uri="{FF2B5EF4-FFF2-40B4-BE49-F238E27FC236}">
                  <a16:creationId xmlns:a16="http://schemas.microsoft.com/office/drawing/2014/main" id="{AE343850-FFC9-4C3C-B318-9C62778715B6}"/>
                </a:ext>
              </a:extLst>
            </xdr:cNvPr>
            <xdr:cNvSpPr txBox="1"/>
          </xdr:nvSpPr>
          <xdr:spPr>
            <a:xfrm>
              <a:off x="11043003" y="0"/>
              <a:ext cx="6554679" cy="510717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600" b="0" i="1">
                        <a:latin typeface="Cambria Math" panose="02040503050406030204" pitchFamily="18" charset="0"/>
                      </a:rPr>
                      <m:t>𝑑𝑖𝑠𝑡𝑎𝑛𝑐𝑒</m:t>
                    </m:r>
                    <m:d>
                      <m:dPr>
                        <m:ctrlPr>
                          <a:rPr lang="en-AU" sz="16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𝑘𝑚</m:t>
                        </m:r>
                      </m:e>
                    </m:d>
                    <m:d>
                      <m:dPr>
                        <m:ctrlPr>
                          <a:rPr lang="en-AU" sz="16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𝐿𝑎𝑡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𝑜𝑟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𝐿𝑜𝑛𝑔</m:t>
                        </m:r>
                      </m:e>
                    </m:d>
                    <m:r>
                      <a:rPr lang="en-AU" sz="1600" b="0" i="1">
                        <a:latin typeface="Cambria Math" panose="02040503050406030204" pitchFamily="18" charset="0"/>
                      </a:rPr>
                      <m:t>=</m:t>
                    </m:r>
                    <m:r>
                      <a:rPr lang="en-AU" sz="1600" b="0" i="1">
                        <a:latin typeface="Cambria Math" panose="02040503050406030204" pitchFamily="18" charset="0"/>
                      </a:rPr>
                      <m:t>𝑑𝑒𝑐𝑖𝑚𝑎𝑙</m:t>
                    </m:r>
                    <m:r>
                      <a:rPr lang="en-AU" sz="1600" b="0" i="1">
                        <a:latin typeface="Cambria Math" panose="02040503050406030204" pitchFamily="18" charset="0"/>
                      </a:rPr>
                      <m:t> </m:t>
                    </m:r>
                    <m:r>
                      <a:rPr lang="en-AU" sz="1600" b="0" i="1">
                        <a:latin typeface="Cambria Math" panose="02040503050406030204" pitchFamily="18" charset="0"/>
                      </a:rPr>
                      <m:t>𝑑𝑒𝑔𝑟𝑒𝑒𝑠</m:t>
                    </m:r>
                    <m:r>
                      <a:rPr lang="en-AU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×60</m:t>
                    </m:r>
                    <m:f>
                      <m:fPr>
                        <m:ctrlP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</m:ctrlPr>
                      </m:fPr>
                      <m:num>
                        <m: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𝑛𝑚</m:t>
                        </m:r>
                      </m:num>
                      <m:den>
                        <m: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𝑑𝑒𝑔𝑟𝑒𝑒</m:t>
                        </m:r>
                      </m:den>
                    </m:f>
                    <m:r>
                      <a:rPr lang="en-AU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×1.852</m:t>
                    </m:r>
                    <m:f>
                      <m:fPr>
                        <m:ctrlP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</m:ctrlPr>
                      </m:fPr>
                      <m:num>
                        <m: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𝑘𝑚</m:t>
                        </m:r>
                      </m:num>
                      <m:den>
                        <m: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𝑛𝑚</m:t>
                        </m:r>
                      </m:den>
                    </m:f>
                  </m:oMath>
                </m:oMathPara>
              </a14:m>
              <a:endParaRPr lang="en-US" sz="1600"/>
            </a:p>
          </xdr:txBody>
        </xdr:sp>
      </mc:Choice>
      <mc:Fallback xmlns="">
        <xdr:sp macro="" textlink="">
          <xdr:nvSpPr>
            <xdr:cNvPr id="5" name="TextBox 4">
              <a:extLst>
                <a:ext uri="{FF2B5EF4-FFF2-40B4-BE49-F238E27FC236}">
                  <a16:creationId xmlns:a16="http://schemas.microsoft.com/office/drawing/2014/main" id="{AE343850-FFC9-4C3C-B318-9C62778715B6}"/>
                </a:ext>
              </a:extLst>
            </xdr:cNvPr>
            <xdr:cNvSpPr txBox="1"/>
          </xdr:nvSpPr>
          <xdr:spPr>
            <a:xfrm>
              <a:off x="11011253" y="3053292"/>
              <a:ext cx="6554679" cy="510717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600" b="0" i="0">
                  <a:latin typeface="Cambria Math" panose="02040503050406030204" pitchFamily="18" charset="0"/>
                </a:rPr>
                <a:t>𝑑𝑖𝑠𝑡𝑎𝑛𝑐𝑒(𝑘𝑚)(𝐿𝑎𝑡 𝑜𝑟 𝐿𝑜𝑛𝑔)=𝑑𝑒𝑐𝑖𝑚𝑎𝑙 𝑑𝑒𝑔𝑟𝑒𝑒𝑠</a:t>
              </a:r>
              <a:r>
                <a:rPr lang="en-AU" sz="16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×60 𝑛𝑚/𝑑𝑒𝑔𝑟𝑒𝑒×1.852 𝑘𝑚/𝑛𝑚</a:t>
              </a:r>
              <a:endParaRPr lang="en-US" sz="1600"/>
            </a:p>
          </xdr:txBody>
        </xdr:sp>
      </mc:Fallback>
    </mc:AlternateContent>
    <xdr:clientData/>
  </xdr:oneCellAnchor>
  <xdr:oneCellAnchor>
    <xdr:from>
      <xdr:col>13</xdr:col>
      <xdr:colOff>591255</xdr:colOff>
      <xdr:row>0</xdr:row>
      <xdr:rowOff>0</xdr:rowOff>
    </xdr:from>
    <xdr:ext cx="5137817" cy="302712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6" name="TextBox 5">
              <a:extLst>
                <a:ext uri="{FF2B5EF4-FFF2-40B4-BE49-F238E27FC236}">
                  <a16:creationId xmlns:a16="http://schemas.microsoft.com/office/drawing/2014/main" id="{5BBC1AFB-E4FE-45E9-ACC5-02172E8F7434}"/>
                </a:ext>
              </a:extLst>
            </xdr:cNvPr>
            <xdr:cNvSpPr txBox="1"/>
          </xdr:nvSpPr>
          <xdr:spPr>
            <a:xfrm>
              <a:off x="11894255" y="0"/>
              <a:ext cx="5137817" cy="302712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600" b="0" i="1">
                        <a:latin typeface="Cambria Math" panose="02040503050406030204" pitchFamily="18" charset="0"/>
                      </a:rPr>
                      <m:t>𝑑𝑖𝑎𝑔𝑜𝑛𝑎𝑙</m:t>
                    </m:r>
                    <m:r>
                      <a:rPr lang="en-AU" sz="1600" b="0" i="1">
                        <a:latin typeface="Cambria Math" panose="02040503050406030204" pitchFamily="18" charset="0"/>
                      </a:rPr>
                      <m:t> </m:t>
                    </m:r>
                    <m:r>
                      <a:rPr lang="en-AU" sz="1600" b="0" i="1">
                        <a:latin typeface="Cambria Math" panose="02040503050406030204" pitchFamily="18" charset="0"/>
                      </a:rPr>
                      <m:t>𝑑𝑖𝑠𝑡𝑎𝑛𝑐𝑒</m:t>
                    </m:r>
                    <m:d>
                      <m:dPr>
                        <m:ctrlPr>
                          <a:rPr lang="en-AU" sz="16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𝑘𝑚</m:t>
                        </m:r>
                      </m:e>
                    </m:d>
                    <m:r>
                      <a:rPr lang="en-AU" sz="1600" b="0" i="1">
                        <a:latin typeface="Cambria Math" panose="02040503050406030204" pitchFamily="18" charset="0"/>
                      </a:rPr>
                      <m:t>=</m:t>
                    </m:r>
                    <m:rad>
                      <m:radPr>
                        <m:degHide m:val="on"/>
                        <m:ctrlPr>
                          <a:rPr lang="en-AU" sz="1600" b="0" i="1">
                            <a:latin typeface="Cambria Math" panose="02040503050406030204" pitchFamily="18" charset="0"/>
                          </a:rPr>
                        </m:ctrlPr>
                      </m:radPr>
                      <m:deg/>
                      <m:e>
                        <m:sSup>
                          <m:sSupPr>
                            <m:ctrlPr>
                              <a:rPr lang="en-AU" sz="16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a:rPr lang="en-AU" sz="1600" b="0" i="1">
                                <a:latin typeface="Cambria Math" panose="02040503050406030204" pitchFamily="18" charset="0"/>
                                <a:ea typeface="Cambria Math" panose="02040503050406030204" pitchFamily="18" charset="0"/>
                              </a:rPr>
                              <m:t>∆</m:t>
                            </m:r>
                            <m:r>
                              <a:rPr lang="en-AU" sz="1600" b="0" i="1">
                                <a:latin typeface="Cambria Math" panose="02040503050406030204" pitchFamily="18" charset="0"/>
                              </a:rPr>
                              <m:t>𝐿𝑎𝑡𝑖𝑡𝑢𝑑𝑒</m:t>
                            </m:r>
                          </m:e>
                          <m:sup>
                            <m:r>
                              <a:rPr lang="en-AU" sz="1600" b="0" i="1">
                                <a:latin typeface="Cambria Math" panose="02040503050406030204" pitchFamily="18" charset="0"/>
                              </a:rPr>
                              <m:t>2</m:t>
                            </m:r>
                          </m:sup>
                        </m:sSup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+</m:t>
                        </m:r>
                        <m:sSup>
                          <m:sSupPr>
                            <m:ctrlPr>
                              <a:rPr lang="en-AU" sz="16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a:rPr lang="en-AU" sz="1600" b="0" i="1">
                                <a:latin typeface="Cambria Math" panose="02040503050406030204" pitchFamily="18" charset="0"/>
                                <a:ea typeface="Cambria Math" panose="02040503050406030204" pitchFamily="18" charset="0"/>
                              </a:rPr>
                              <m:t>∆</m:t>
                            </m:r>
                            <m:r>
                              <a:rPr lang="en-AU" sz="1600" b="0" i="1">
                                <a:latin typeface="Cambria Math" panose="02040503050406030204" pitchFamily="18" charset="0"/>
                              </a:rPr>
                              <m:t>𝐿𝑜𝑛𝑔𝑖𝑡𝑢𝑑𝑒</m:t>
                            </m:r>
                          </m:e>
                          <m:sup>
                            <m:r>
                              <a:rPr lang="en-AU" sz="1600" b="0" i="1">
                                <a:latin typeface="Cambria Math" panose="02040503050406030204" pitchFamily="18" charset="0"/>
                              </a:rPr>
                              <m:t>2</m:t>
                            </m:r>
                          </m:sup>
                        </m:sSup>
                      </m:e>
                    </m:rad>
                  </m:oMath>
                </m:oMathPara>
              </a14:m>
              <a:endParaRPr lang="en-US" sz="1600"/>
            </a:p>
          </xdr:txBody>
        </xdr:sp>
      </mc:Choice>
      <mc:Fallback xmlns="">
        <xdr:sp macro="" textlink="">
          <xdr:nvSpPr>
            <xdr:cNvPr id="6" name="TextBox 5">
              <a:extLst>
                <a:ext uri="{FF2B5EF4-FFF2-40B4-BE49-F238E27FC236}">
                  <a16:creationId xmlns:a16="http://schemas.microsoft.com/office/drawing/2014/main" id="{5BBC1AFB-E4FE-45E9-ACC5-02172E8F7434}"/>
                </a:ext>
              </a:extLst>
            </xdr:cNvPr>
            <xdr:cNvSpPr txBox="1"/>
          </xdr:nvSpPr>
          <xdr:spPr>
            <a:xfrm>
              <a:off x="11862505" y="4724753"/>
              <a:ext cx="5137817" cy="302712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600" b="0" i="0">
                  <a:latin typeface="Cambria Math" panose="02040503050406030204" pitchFamily="18" charset="0"/>
                </a:rPr>
                <a:t>𝑑𝑖𝑎𝑔𝑜𝑛𝑎𝑙 𝑑𝑖𝑠𝑡𝑎𝑛𝑐𝑒(𝑘𝑚)=√(〖</a:t>
              </a:r>
              <a:r>
                <a:rPr lang="en-AU" sz="16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600" b="0" i="0">
                  <a:latin typeface="Cambria Math" panose="02040503050406030204" pitchFamily="18" charset="0"/>
                </a:rPr>
                <a:t>𝐿𝑎𝑡𝑖𝑡𝑢𝑑𝑒〗^2+〖</a:t>
              </a:r>
              <a:r>
                <a:rPr lang="en-AU" sz="16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600" b="0" i="0">
                  <a:latin typeface="Cambria Math" panose="02040503050406030204" pitchFamily="18" charset="0"/>
                </a:rPr>
                <a:t>𝐿𝑜𝑛𝑔𝑖𝑡𝑢𝑑𝑒〗^2 )</a:t>
              </a:r>
              <a:endParaRPr lang="en-US" sz="1600"/>
            </a:p>
          </xdr:txBody>
        </xdr:sp>
      </mc:Fallback>
    </mc:AlternateContent>
    <xdr:clientData/>
  </xdr:oneCellAnchor>
  <xdr:oneCellAnchor>
    <xdr:from>
      <xdr:col>12</xdr:col>
      <xdr:colOff>172861</xdr:colOff>
      <xdr:row>0</xdr:row>
      <xdr:rowOff>0</xdr:rowOff>
    </xdr:from>
    <xdr:ext cx="7247049" cy="467500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7" name="TextBox 6">
              <a:extLst>
                <a:ext uri="{FF2B5EF4-FFF2-40B4-BE49-F238E27FC236}">
                  <a16:creationId xmlns:a16="http://schemas.microsoft.com/office/drawing/2014/main" id="{B0D9C682-7998-4FDA-815D-15355C3DA0EB}"/>
                </a:ext>
              </a:extLst>
            </xdr:cNvPr>
            <xdr:cNvSpPr txBox="1"/>
          </xdr:nvSpPr>
          <xdr:spPr>
            <a:xfrm>
              <a:off x="10853561" y="0"/>
              <a:ext cx="7247049" cy="467500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600" b="0" i="1">
                        <a:latin typeface="Cambria Math" panose="02040503050406030204" pitchFamily="18" charset="0"/>
                      </a:rPr>
                      <m:t>𝑑𝑖𝑠𝑡𝑎𝑛𝑐𝑒</m:t>
                    </m:r>
                    <m:d>
                      <m:dPr>
                        <m:ctrlPr>
                          <a:rPr lang="en-AU" sz="16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𝑘𝑚</m:t>
                        </m:r>
                      </m:e>
                    </m:d>
                    <m:d>
                      <m:dPr>
                        <m:ctrlPr>
                          <a:rPr lang="en-AU" sz="16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𝐿𝑎𝑡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𝑜𝑟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𝐿𝑜𝑛𝑔</m:t>
                        </m:r>
                      </m:e>
                    </m:d>
                    <m:r>
                      <a:rPr lang="en-AU" sz="1600" b="0" i="1">
                        <a:latin typeface="Cambria Math" panose="02040503050406030204" pitchFamily="18" charset="0"/>
                      </a:rPr>
                      <m:t>=</m:t>
                    </m:r>
                    <m:f>
                      <m:fPr>
                        <m:ctrlPr>
                          <a:rPr lang="en-AU" sz="1600" b="0" i="1">
                            <a:latin typeface="Cambria Math" panose="02040503050406030204" pitchFamily="18" charset="0"/>
                          </a:rPr>
                        </m:ctrlPr>
                      </m:fPr>
                      <m:num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𝑑𝑒𝑐𝑖𝑚𝑎𝑙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𝑑𝑒𝑔𝑟𝑒𝑒𝑠</m:t>
                        </m:r>
                      </m:num>
                      <m:den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360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°</m:t>
                        </m:r>
                      </m:den>
                    </m:f>
                    <m:r>
                      <a:rPr lang="en-AU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×2×</m:t>
                    </m:r>
                    <m:r>
                      <a:rPr lang="en-AU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𝜋</m:t>
                    </m:r>
                    <m:r>
                      <a:rPr lang="en-AU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×</m:t>
                    </m:r>
                    <m:d>
                      <m:dPr>
                        <m:ctrlP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6371 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𝑘𝑚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+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𝑎𝑙𝑡𝑖𝑡𝑢𝑑𝑒</m:t>
                        </m:r>
                      </m:e>
                    </m:d>
                  </m:oMath>
                </m:oMathPara>
              </a14:m>
              <a:endParaRPr lang="en-US" sz="1600"/>
            </a:p>
          </xdr:txBody>
        </xdr:sp>
      </mc:Choice>
      <mc:Fallback xmlns="">
        <xdr:sp macro="" textlink="">
          <xdr:nvSpPr>
            <xdr:cNvPr id="7" name="TextBox 6">
              <a:extLst>
                <a:ext uri="{FF2B5EF4-FFF2-40B4-BE49-F238E27FC236}">
                  <a16:creationId xmlns:a16="http://schemas.microsoft.com/office/drawing/2014/main" id="{B0D9C682-7998-4FDA-815D-15355C3DA0EB}"/>
                </a:ext>
              </a:extLst>
            </xdr:cNvPr>
            <xdr:cNvSpPr txBox="1"/>
          </xdr:nvSpPr>
          <xdr:spPr>
            <a:xfrm>
              <a:off x="10821811" y="2192514"/>
              <a:ext cx="7247049" cy="467500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600" b="0" i="0">
                  <a:latin typeface="Cambria Math" panose="02040503050406030204" pitchFamily="18" charset="0"/>
                </a:rPr>
                <a:t>𝑑𝑖𝑠𝑡𝑎𝑛𝑐𝑒(𝑘𝑚)(𝐿𝑎𝑡 𝑜𝑟 𝐿𝑜𝑛𝑔)=(𝑑𝑒𝑐𝑖𝑚𝑎𝑙 𝑑𝑒𝑔𝑟𝑒𝑒𝑠)/(360</a:t>
              </a:r>
              <a:r>
                <a:rPr lang="en-AU" sz="16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°)×2×𝜋×(6371 𝑘𝑚+𝑎𝑙𝑡𝑖𝑡𝑢𝑑𝑒)</a:t>
              </a:r>
              <a:endParaRPr lang="en-US" sz="1600"/>
            </a:p>
          </xdr:txBody>
        </xdr:sp>
      </mc:Fallback>
    </mc:AlternateContent>
    <xdr:clientData/>
  </xdr:oneCellAnchor>
  <xdr:oneCellAnchor>
    <xdr:from>
      <xdr:col>13</xdr:col>
      <xdr:colOff>172155</xdr:colOff>
      <xdr:row>0</xdr:row>
      <xdr:rowOff>0</xdr:rowOff>
    </xdr:from>
    <xdr:ext cx="2321085" cy="25045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8" name="TextBox 7">
              <a:extLst>
                <a:ext uri="{FF2B5EF4-FFF2-40B4-BE49-F238E27FC236}">
                  <a16:creationId xmlns:a16="http://schemas.microsoft.com/office/drawing/2014/main" id="{A6210B7D-772B-4257-9299-CB6052B74D87}"/>
                </a:ext>
              </a:extLst>
            </xdr:cNvPr>
            <xdr:cNvSpPr txBox="1"/>
          </xdr:nvSpPr>
          <xdr:spPr>
            <a:xfrm>
              <a:off x="11475155" y="0"/>
              <a:ext cx="2321085" cy="25045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∆</m:t>
                    </m:r>
                    <m:r>
                      <a:rPr lang="en-US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𝐿𝑎𝑡𝑖𝑡𝑢𝑑𝑒</m:t>
                    </m:r>
                    <m:r>
                      <a:rPr lang="en-US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=</m:t>
                    </m:r>
                    <m:sSub>
                      <m:sSubPr>
                        <m:ctrlPr>
                          <a:rPr lang="en-US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</m:ctrlPr>
                      </m:sSubPr>
                      <m:e>
                        <m:r>
                          <a:rPr lang="en-US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𝐿𝑎𝑡</m:t>
                        </m:r>
                      </m:e>
                      <m:sub>
                        <m:r>
                          <a:rPr lang="en-US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2</m:t>
                        </m:r>
                      </m:sub>
                    </m:sSub>
                    <m:r>
                      <a:rPr lang="en-US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−</m:t>
                    </m:r>
                    <m:sSub>
                      <m:sSubPr>
                        <m:ctrlPr>
                          <a:rPr lang="en-US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</m:ctrlPr>
                      </m:sSubPr>
                      <m:e>
                        <m:r>
                          <a:rPr lang="en-US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𝐿𝑎𝑡</m:t>
                        </m:r>
                      </m:e>
                      <m:sub>
                        <m:r>
                          <a:rPr lang="en-US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1</m:t>
                        </m:r>
                      </m:sub>
                    </m:sSub>
                  </m:oMath>
                </m:oMathPara>
              </a14:m>
              <a:endParaRPr lang="en-US" sz="1600"/>
            </a:p>
          </xdr:txBody>
        </xdr:sp>
      </mc:Choice>
      <mc:Fallback xmlns="">
        <xdr:sp macro="" textlink="">
          <xdr:nvSpPr>
            <xdr:cNvPr id="8" name="TextBox 7">
              <a:extLst>
                <a:ext uri="{FF2B5EF4-FFF2-40B4-BE49-F238E27FC236}">
                  <a16:creationId xmlns:a16="http://schemas.microsoft.com/office/drawing/2014/main" id="{A6210B7D-772B-4257-9299-CB6052B74D87}"/>
                </a:ext>
              </a:extLst>
            </xdr:cNvPr>
            <xdr:cNvSpPr txBox="1"/>
          </xdr:nvSpPr>
          <xdr:spPr>
            <a:xfrm>
              <a:off x="11443405" y="4000853"/>
              <a:ext cx="2321085" cy="25045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6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US" sz="16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𝐿𝑎𝑡𝑖𝑡𝑢𝑑𝑒=〖𝐿𝑎𝑡〗_2−〖𝐿𝑎𝑡〗_1</a:t>
              </a:r>
              <a:endParaRPr lang="en-US" sz="1600"/>
            </a:p>
          </xdr:txBody>
        </xdr:sp>
      </mc:Fallback>
    </mc:AlternateContent>
    <xdr:clientData/>
  </xdr:oneCellAnchor>
  <xdr:oneCellAnchor>
    <xdr:from>
      <xdr:col>18</xdr:col>
      <xdr:colOff>413455</xdr:colOff>
      <xdr:row>0</xdr:row>
      <xdr:rowOff>0</xdr:rowOff>
    </xdr:from>
    <xdr:ext cx="2489143" cy="25045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9" name="TextBox 8">
              <a:extLst>
                <a:ext uri="{FF2B5EF4-FFF2-40B4-BE49-F238E27FC236}">
                  <a16:creationId xmlns:a16="http://schemas.microsoft.com/office/drawing/2014/main" id="{6ACD6A5C-D66A-4C4A-86CF-EE8D218FC2B1}"/>
                </a:ext>
              </a:extLst>
            </xdr:cNvPr>
            <xdr:cNvSpPr txBox="1"/>
          </xdr:nvSpPr>
          <xdr:spPr>
            <a:xfrm>
              <a:off x="14827955" y="0"/>
              <a:ext cx="2489143" cy="25045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∆</m:t>
                    </m:r>
                    <m:r>
                      <a:rPr lang="en-US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𝐿𝑜𝑛𝑔𝑖𝑡𝑢𝑑𝑒</m:t>
                    </m:r>
                    <m:r>
                      <a:rPr lang="en-US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=</m:t>
                    </m:r>
                    <m:sSub>
                      <m:sSubPr>
                        <m:ctrlPr>
                          <a:rPr lang="en-US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</m:ctrlPr>
                      </m:sSubPr>
                      <m:e>
                        <m:r>
                          <a:rPr lang="en-US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𝐿𝑜𝑛</m:t>
                        </m:r>
                      </m:e>
                      <m:sub>
                        <m:r>
                          <a:rPr lang="en-US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2</m:t>
                        </m:r>
                      </m:sub>
                    </m:sSub>
                    <m:r>
                      <a:rPr lang="en-US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−</m:t>
                    </m:r>
                    <m:sSub>
                      <m:sSubPr>
                        <m:ctrlPr>
                          <a:rPr lang="en-US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</m:ctrlPr>
                      </m:sSubPr>
                      <m:e>
                        <m:r>
                          <a:rPr lang="en-US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𝐿𝑜𝑛</m:t>
                        </m:r>
                      </m:e>
                      <m:sub>
                        <m:r>
                          <a:rPr lang="en-US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1</m:t>
                        </m:r>
                      </m:sub>
                    </m:sSub>
                  </m:oMath>
                </m:oMathPara>
              </a14:m>
              <a:endParaRPr lang="en-US" sz="1600"/>
            </a:p>
          </xdr:txBody>
        </xdr:sp>
      </mc:Choice>
      <mc:Fallback xmlns="">
        <xdr:sp macro="" textlink="">
          <xdr:nvSpPr>
            <xdr:cNvPr id="9" name="TextBox 8">
              <a:extLst>
                <a:ext uri="{FF2B5EF4-FFF2-40B4-BE49-F238E27FC236}">
                  <a16:creationId xmlns:a16="http://schemas.microsoft.com/office/drawing/2014/main" id="{6ACD6A5C-D66A-4C4A-86CF-EE8D218FC2B1}"/>
                </a:ext>
              </a:extLst>
            </xdr:cNvPr>
            <xdr:cNvSpPr txBox="1"/>
          </xdr:nvSpPr>
          <xdr:spPr>
            <a:xfrm>
              <a:off x="14796205" y="3943703"/>
              <a:ext cx="2489143" cy="25045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6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US" sz="16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𝐿𝑜𝑛𝑔𝑖𝑡𝑢𝑑𝑒=〖𝐿𝑜𝑛〗_2−〖𝐿𝑜𝑛〗_1</a:t>
              </a:r>
              <a:endParaRPr lang="en-US" sz="1600"/>
            </a:p>
          </xdr:txBody>
        </xdr:sp>
      </mc:Fallback>
    </mc:AlternateContent>
    <xdr:clientData/>
  </xdr:oneCellAnchor>
  <xdr:oneCellAnchor>
    <xdr:from>
      <xdr:col>0</xdr:col>
      <xdr:colOff>914400</xdr:colOff>
      <xdr:row>57</xdr:row>
      <xdr:rowOff>101600</xdr:rowOff>
    </xdr:from>
    <xdr:ext cx="65" cy="219163"/>
    <xdr:sp macro="" textlink="">
      <xdr:nvSpPr>
        <xdr:cNvPr id="27" name="TextBox 26">
          <a:extLst>
            <a:ext uri="{FF2B5EF4-FFF2-40B4-BE49-F238E27FC236}">
              <a16:creationId xmlns:a16="http://schemas.microsoft.com/office/drawing/2014/main" id="{7876A54F-7F51-4DE3-B600-A8B6826EE7E1}"/>
            </a:ext>
          </a:extLst>
        </xdr:cNvPr>
        <xdr:cNvSpPr txBox="1"/>
      </xdr:nvSpPr>
      <xdr:spPr>
        <a:xfrm>
          <a:off x="914400" y="16859250"/>
          <a:ext cx="65" cy="21916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400"/>
        </a:p>
      </xdr:txBody>
    </xdr:sp>
    <xdr:clientData/>
  </xdr:oneCellAnchor>
  <xdr:oneCellAnchor>
    <xdr:from>
      <xdr:col>0</xdr:col>
      <xdr:colOff>914400</xdr:colOff>
      <xdr:row>90</xdr:row>
      <xdr:rowOff>101600</xdr:rowOff>
    </xdr:from>
    <xdr:ext cx="65" cy="219163"/>
    <xdr:sp macro="" textlink="">
      <xdr:nvSpPr>
        <xdr:cNvPr id="36" name="TextBox 35">
          <a:extLst>
            <a:ext uri="{FF2B5EF4-FFF2-40B4-BE49-F238E27FC236}">
              <a16:creationId xmlns:a16="http://schemas.microsoft.com/office/drawing/2014/main" id="{63E2731F-A9E1-4C82-B5E7-922780C3D3EB}"/>
            </a:ext>
          </a:extLst>
        </xdr:cNvPr>
        <xdr:cNvSpPr txBox="1"/>
      </xdr:nvSpPr>
      <xdr:spPr>
        <a:xfrm>
          <a:off x="914400" y="22936200"/>
          <a:ext cx="65" cy="21916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400"/>
        </a:p>
      </xdr:txBody>
    </xdr:sp>
    <xdr:clientData/>
  </xdr:oneCellAnchor>
  <xdr:oneCellAnchor>
    <xdr:from>
      <xdr:col>0</xdr:col>
      <xdr:colOff>914400</xdr:colOff>
      <xdr:row>25</xdr:row>
      <xdr:rowOff>101600</xdr:rowOff>
    </xdr:from>
    <xdr:ext cx="4145366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3" name="TextBox 12">
              <a:extLst>
                <a:ext uri="{FF2B5EF4-FFF2-40B4-BE49-F238E27FC236}">
                  <a16:creationId xmlns:a16="http://schemas.microsoft.com/office/drawing/2014/main" id="{D87BE42B-5F00-4760-8C8F-B4F8F15907DB}"/>
                </a:ext>
              </a:extLst>
            </xdr:cNvPr>
            <xdr:cNvSpPr txBox="1"/>
          </xdr:nvSpPr>
          <xdr:spPr>
            <a:xfrm>
              <a:off x="914400" y="4705350"/>
              <a:ext cx="4145366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d>
                      <m:d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US" sz="1400" b="0" i="1">
                            <a:latin typeface="Cambria Math" panose="02040503050406030204" pitchFamily="18" charset="0"/>
                          </a:rPr>
                          <m:t>90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𝜃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&lt;180</m:t>
                        </m:r>
                      </m:e>
                    </m:d>
                    <m:r>
                      <a:rPr lang="en-AU" sz="1400" b="0" i="1">
                        <a:latin typeface="Cambria Math" panose="02040503050406030204" pitchFamily="18" charset="0"/>
                      </a:rPr>
                      <m:t>=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9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0</m:t>
                    </m:r>
                    <m:r>
                      <a:rPr lang="en-AU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13" name="TextBox 12">
              <a:extLst>
                <a:ext uri="{FF2B5EF4-FFF2-40B4-BE49-F238E27FC236}">
                  <a16:creationId xmlns:a16="http://schemas.microsoft.com/office/drawing/2014/main" id="{D87BE42B-5F00-4760-8C8F-B4F8F15907DB}"/>
                </a:ext>
              </a:extLst>
            </xdr:cNvPr>
            <xdr:cNvSpPr txBox="1"/>
          </xdr:nvSpPr>
          <xdr:spPr>
            <a:xfrm>
              <a:off x="914400" y="4705350"/>
              <a:ext cx="4145366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𝑇𝑟𝑎𝑐𝑘(</a:t>
              </a:r>
              <a:r>
                <a:rPr lang="en-US" sz="1400" b="0" i="0">
                  <a:latin typeface="Cambria Math" panose="02040503050406030204" pitchFamily="18" charset="0"/>
                </a:rPr>
                <a:t>90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𝜃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&lt;180)</a:t>
              </a:r>
              <a:r>
                <a:rPr lang="en-AU" sz="1400" b="0" i="0">
                  <a:latin typeface="Cambria Math" panose="02040503050406030204" pitchFamily="18" charset="0"/>
                </a:rPr>
                <a:t>=</a:t>
              </a:r>
              <a:r>
                <a:rPr lang="en-US" sz="1400" b="0" i="0">
                  <a:latin typeface="Cambria Math" panose="02040503050406030204" pitchFamily="18" charset="0"/>
                </a:rPr>
                <a:t>9</a:t>
              </a:r>
              <a:r>
                <a:rPr lang="en-AU" sz="1400" b="0" i="0">
                  <a:latin typeface="Cambria Math" panose="02040503050406030204" pitchFamily="18" charset="0"/>
                </a:rPr>
                <a:t>0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</a:t>
              </a:r>
              <a:r>
                <a:rPr lang="en-AU" sz="1400" b="0" i="0">
                  <a:latin typeface="Cambria Math" panose="02040503050406030204" pitchFamily="18" charset="0"/>
                </a:rPr>
                <a:t>+tan^(−1)⁡(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0</xdr:col>
      <xdr:colOff>914400</xdr:colOff>
      <xdr:row>25</xdr:row>
      <xdr:rowOff>101600</xdr:rowOff>
    </xdr:from>
    <xdr:ext cx="4145366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4" name="TextBox 13">
              <a:extLst>
                <a:ext uri="{FF2B5EF4-FFF2-40B4-BE49-F238E27FC236}">
                  <a16:creationId xmlns:a16="http://schemas.microsoft.com/office/drawing/2014/main" id="{076FD0D9-2B19-430A-BCB6-BD6C6D596266}"/>
                </a:ext>
              </a:extLst>
            </xdr:cNvPr>
            <xdr:cNvSpPr txBox="1"/>
          </xdr:nvSpPr>
          <xdr:spPr>
            <a:xfrm>
              <a:off x="914400" y="4705350"/>
              <a:ext cx="4145366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d>
                      <m:d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US" sz="1400" b="0" i="1">
                            <a:latin typeface="Cambria Math" panose="02040503050406030204" pitchFamily="18" charset="0"/>
                          </a:rPr>
                          <m:t>90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𝜃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&lt;180</m:t>
                        </m:r>
                      </m:e>
                    </m:d>
                    <m:r>
                      <a:rPr lang="en-AU" sz="1400" b="0" i="1">
                        <a:latin typeface="Cambria Math" panose="02040503050406030204" pitchFamily="18" charset="0"/>
                      </a:rPr>
                      <m:t>=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9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0</m:t>
                    </m:r>
                    <m:r>
                      <a:rPr lang="en-AU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14" name="TextBox 13">
              <a:extLst>
                <a:ext uri="{FF2B5EF4-FFF2-40B4-BE49-F238E27FC236}">
                  <a16:creationId xmlns:a16="http://schemas.microsoft.com/office/drawing/2014/main" id="{076FD0D9-2B19-430A-BCB6-BD6C6D596266}"/>
                </a:ext>
              </a:extLst>
            </xdr:cNvPr>
            <xdr:cNvSpPr txBox="1"/>
          </xdr:nvSpPr>
          <xdr:spPr>
            <a:xfrm>
              <a:off x="914400" y="4705350"/>
              <a:ext cx="4145366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𝑇𝑟𝑎𝑐𝑘(</a:t>
              </a:r>
              <a:r>
                <a:rPr lang="en-US" sz="1400" b="0" i="0">
                  <a:latin typeface="Cambria Math" panose="02040503050406030204" pitchFamily="18" charset="0"/>
                </a:rPr>
                <a:t>90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𝜃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&lt;180)</a:t>
              </a:r>
              <a:r>
                <a:rPr lang="en-AU" sz="1400" b="0" i="0">
                  <a:latin typeface="Cambria Math" panose="02040503050406030204" pitchFamily="18" charset="0"/>
                </a:rPr>
                <a:t>=</a:t>
              </a:r>
              <a:r>
                <a:rPr lang="en-US" sz="1400" b="0" i="0">
                  <a:latin typeface="Cambria Math" panose="02040503050406030204" pitchFamily="18" charset="0"/>
                </a:rPr>
                <a:t>9</a:t>
              </a:r>
              <a:r>
                <a:rPr lang="en-AU" sz="1400" b="0" i="0">
                  <a:latin typeface="Cambria Math" panose="02040503050406030204" pitchFamily="18" charset="0"/>
                </a:rPr>
                <a:t>0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</a:t>
              </a:r>
              <a:r>
                <a:rPr lang="en-AU" sz="1400" b="0" i="0">
                  <a:latin typeface="Cambria Math" panose="02040503050406030204" pitchFamily="18" charset="0"/>
                </a:rPr>
                <a:t>+tan^(−1)⁡(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0</xdr:col>
      <xdr:colOff>914400</xdr:colOff>
      <xdr:row>57</xdr:row>
      <xdr:rowOff>101600</xdr:rowOff>
    </xdr:from>
    <xdr:ext cx="4145366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9" name="TextBox 18">
              <a:extLst>
                <a:ext uri="{FF2B5EF4-FFF2-40B4-BE49-F238E27FC236}">
                  <a16:creationId xmlns:a16="http://schemas.microsoft.com/office/drawing/2014/main" id="{A6F5FA9E-E097-49CF-893B-BFA288DF137A}"/>
                </a:ext>
              </a:extLst>
            </xdr:cNvPr>
            <xdr:cNvSpPr txBox="1"/>
          </xdr:nvSpPr>
          <xdr:spPr>
            <a:xfrm>
              <a:off x="914400" y="16859250"/>
              <a:ext cx="4145366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d>
                      <m:d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US" sz="1400" b="0" i="1">
                            <a:latin typeface="Cambria Math" panose="02040503050406030204" pitchFamily="18" charset="0"/>
                          </a:rPr>
                          <m:t>90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𝜃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&lt;180</m:t>
                        </m:r>
                      </m:e>
                    </m:d>
                    <m:r>
                      <a:rPr lang="en-AU" sz="1400" b="0" i="1">
                        <a:latin typeface="Cambria Math" panose="02040503050406030204" pitchFamily="18" charset="0"/>
                      </a:rPr>
                      <m:t>=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9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0</m:t>
                    </m:r>
                    <m:r>
                      <a:rPr lang="en-AU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19" name="TextBox 18">
              <a:extLst>
                <a:ext uri="{FF2B5EF4-FFF2-40B4-BE49-F238E27FC236}">
                  <a16:creationId xmlns:a16="http://schemas.microsoft.com/office/drawing/2014/main" id="{A6F5FA9E-E097-49CF-893B-BFA288DF137A}"/>
                </a:ext>
              </a:extLst>
            </xdr:cNvPr>
            <xdr:cNvSpPr txBox="1"/>
          </xdr:nvSpPr>
          <xdr:spPr>
            <a:xfrm>
              <a:off x="914400" y="22936200"/>
              <a:ext cx="4145366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𝑇𝑟𝑎𝑐𝑘(</a:t>
              </a:r>
              <a:r>
                <a:rPr lang="en-US" sz="1400" b="0" i="0">
                  <a:latin typeface="Cambria Math" panose="02040503050406030204" pitchFamily="18" charset="0"/>
                </a:rPr>
                <a:t>90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𝜃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&lt;180)</a:t>
              </a:r>
              <a:r>
                <a:rPr lang="en-AU" sz="1400" b="0" i="0">
                  <a:latin typeface="Cambria Math" panose="02040503050406030204" pitchFamily="18" charset="0"/>
                </a:rPr>
                <a:t>=</a:t>
              </a:r>
              <a:r>
                <a:rPr lang="en-US" sz="1400" b="0" i="0">
                  <a:latin typeface="Cambria Math" panose="02040503050406030204" pitchFamily="18" charset="0"/>
                </a:rPr>
                <a:t>9</a:t>
              </a:r>
              <a:r>
                <a:rPr lang="en-AU" sz="1400" b="0" i="0">
                  <a:latin typeface="Cambria Math" panose="02040503050406030204" pitchFamily="18" charset="0"/>
                </a:rPr>
                <a:t>0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</a:t>
              </a:r>
              <a:r>
                <a:rPr lang="en-AU" sz="1400" b="0" i="0">
                  <a:latin typeface="Cambria Math" panose="02040503050406030204" pitchFamily="18" charset="0"/>
                </a:rPr>
                <a:t>+tan^(−1)⁡(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0</xdr:col>
      <xdr:colOff>914400</xdr:colOff>
      <xdr:row>57</xdr:row>
      <xdr:rowOff>101600</xdr:rowOff>
    </xdr:from>
    <xdr:ext cx="4145366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0" name="TextBox 19">
              <a:extLst>
                <a:ext uri="{FF2B5EF4-FFF2-40B4-BE49-F238E27FC236}">
                  <a16:creationId xmlns:a16="http://schemas.microsoft.com/office/drawing/2014/main" id="{E8E6105A-BEBB-4289-A72B-A45399E03E5D}"/>
                </a:ext>
              </a:extLst>
            </xdr:cNvPr>
            <xdr:cNvSpPr txBox="1"/>
          </xdr:nvSpPr>
          <xdr:spPr>
            <a:xfrm>
              <a:off x="914400" y="16859250"/>
              <a:ext cx="4145366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d>
                      <m:d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US" sz="1400" b="0" i="1">
                            <a:latin typeface="Cambria Math" panose="02040503050406030204" pitchFamily="18" charset="0"/>
                          </a:rPr>
                          <m:t>90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𝜃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&lt;180</m:t>
                        </m:r>
                      </m:e>
                    </m:d>
                    <m:r>
                      <a:rPr lang="en-AU" sz="1400" b="0" i="1">
                        <a:latin typeface="Cambria Math" panose="02040503050406030204" pitchFamily="18" charset="0"/>
                      </a:rPr>
                      <m:t>=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9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0</m:t>
                    </m:r>
                    <m:r>
                      <a:rPr lang="en-AU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20" name="TextBox 19">
              <a:extLst>
                <a:ext uri="{FF2B5EF4-FFF2-40B4-BE49-F238E27FC236}">
                  <a16:creationId xmlns:a16="http://schemas.microsoft.com/office/drawing/2014/main" id="{E8E6105A-BEBB-4289-A72B-A45399E03E5D}"/>
                </a:ext>
              </a:extLst>
            </xdr:cNvPr>
            <xdr:cNvSpPr txBox="1"/>
          </xdr:nvSpPr>
          <xdr:spPr>
            <a:xfrm>
              <a:off x="914400" y="22936200"/>
              <a:ext cx="4145366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𝑇𝑟𝑎𝑐𝑘(</a:t>
              </a:r>
              <a:r>
                <a:rPr lang="en-US" sz="1400" b="0" i="0">
                  <a:latin typeface="Cambria Math" panose="02040503050406030204" pitchFamily="18" charset="0"/>
                </a:rPr>
                <a:t>90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𝜃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&lt;180)</a:t>
              </a:r>
              <a:r>
                <a:rPr lang="en-AU" sz="1400" b="0" i="0">
                  <a:latin typeface="Cambria Math" panose="02040503050406030204" pitchFamily="18" charset="0"/>
                </a:rPr>
                <a:t>=</a:t>
              </a:r>
              <a:r>
                <a:rPr lang="en-US" sz="1400" b="0" i="0">
                  <a:latin typeface="Cambria Math" panose="02040503050406030204" pitchFamily="18" charset="0"/>
                </a:rPr>
                <a:t>9</a:t>
              </a:r>
              <a:r>
                <a:rPr lang="en-AU" sz="1400" b="0" i="0">
                  <a:latin typeface="Cambria Math" panose="02040503050406030204" pitchFamily="18" charset="0"/>
                </a:rPr>
                <a:t>0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</a:t>
              </a:r>
              <a:r>
                <a:rPr lang="en-AU" sz="1400" b="0" i="0">
                  <a:latin typeface="Cambria Math" panose="02040503050406030204" pitchFamily="18" charset="0"/>
                </a:rPr>
                <a:t>+tan^(−1)⁡(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0</xdr:col>
      <xdr:colOff>914400</xdr:colOff>
      <xdr:row>25</xdr:row>
      <xdr:rowOff>101600</xdr:rowOff>
    </xdr:from>
    <xdr:ext cx="4145366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1" name="TextBox 20">
              <a:extLst>
                <a:ext uri="{FF2B5EF4-FFF2-40B4-BE49-F238E27FC236}">
                  <a16:creationId xmlns:a16="http://schemas.microsoft.com/office/drawing/2014/main" id="{992C5EE1-EAB0-4DC0-9E82-8FD461492520}"/>
                </a:ext>
              </a:extLst>
            </xdr:cNvPr>
            <xdr:cNvSpPr txBox="1"/>
          </xdr:nvSpPr>
          <xdr:spPr>
            <a:xfrm>
              <a:off x="914400" y="4705350"/>
              <a:ext cx="4145366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d>
                      <m:d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US" sz="1400" b="0" i="1">
                            <a:latin typeface="Cambria Math" panose="02040503050406030204" pitchFamily="18" charset="0"/>
                          </a:rPr>
                          <m:t>90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𝜃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&lt;180</m:t>
                        </m:r>
                      </m:e>
                    </m:d>
                    <m:r>
                      <a:rPr lang="en-AU" sz="1400" b="0" i="1">
                        <a:latin typeface="Cambria Math" panose="02040503050406030204" pitchFamily="18" charset="0"/>
                      </a:rPr>
                      <m:t>=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9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0</m:t>
                    </m:r>
                    <m:r>
                      <a:rPr lang="en-AU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21" name="TextBox 20">
              <a:extLst>
                <a:ext uri="{FF2B5EF4-FFF2-40B4-BE49-F238E27FC236}">
                  <a16:creationId xmlns:a16="http://schemas.microsoft.com/office/drawing/2014/main" id="{992C5EE1-EAB0-4DC0-9E82-8FD461492520}"/>
                </a:ext>
              </a:extLst>
            </xdr:cNvPr>
            <xdr:cNvSpPr txBox="1"/>
          </xdr:nvSpPr>
          <xdr:spPr>
            <a:xfrm>
              <a:off x="914400" y="4705350"/>
              <a:ext cx="4145366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𝑇𝑟𝑎𝑐𝑘(</a:t>
              </a:r>
              <a:r>
                <a:rPr lang="en-US" sz="1400" b="0" i="0">
                  <a:latin typeface="Cambria Math" panose="02040503050406030204" pitchFamily="18" charset="0"/>
                </a:rPr>
                <a:t>90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𝜃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&lt;180)</a:t>
              </a:r>
              <a:r>
                <a:rPr lang="en-AU" sz="1400" b="0" i="0">
                  <a:latin typeface="Cambria Math" panose="02040503050406030204" pitchFamily="18" charset="0"/>
                </a:rPr>
                <a:t>=</a:t>
              </a:r>
              <a:r>
                <a:rPr lang="en-US" sz="1400" b="0" i="0">
                  <a:latin typeface="Cambria Math" panose="02040503050406030204" pitchFamily="18" charset="0"/>
                </a:rPr>
                <a:t>9</a:t>
              </a:r>
              <a:r>
                <a:rPr lang="en-AU" sz="1400" b="0" i="0">
                  <a:latin typeface="Cambria Math" panose="02040503050406030204" pitchFamily="18" charset="0"/>
                </a:rPr>
                <a:t>0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</a:t>
              </a:r>
              <a:r>
                <a:rPr lang="en-AU" sz="1400" b="0" i="0">
                  <a:latin typeface="Cambria Math" panose="02040503050406030204" pitchFamily="18" charset="0"/>
                </a:rPr>
                <a:t>+tan^(−1)⁡(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0</xdr:col>
      <xdr:colOff>914400</xdr:colOff>
      <xdr:row>25</xdr:row>
      <xdr:rowOff>101600</xdr:rowOff>
    </xdr:from>
    <xdr:ext cx="4145366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2" name="TextBox 21">
              <a:extLst>
                <a:ext uri="{FF2B5EF4-FFF2-40B4-BE49-F238E27FC236}">
                  <a16:creationId xmlns:a16="http://schemas.microsoft.com/office/drawing/2014/main" id="{9E0F1622-CFEC-4B0B-AB1B-052442FFA7A4}"/>
                </a:ext>
              </a:extLst>
            </xdr:cNvPr>
            <xdr:cNvSpPr txBox="1"/>
          </xdr:nvSpPr>
          <xdr:spPr>
            <a:xfrm>
              <a:off x="914400" y="4705350"/>
              <a:ext cx="4145366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d>
                      <m:d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US" sz="1400" b="0" i="1">
                            <a:latin typeface="Cambria Math" panose="02040503050406030204" pitchFamily="18" charset="0"/>
                          </a:rPr>
                          <m:t>90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𝜃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&lt;180</m:t>
                        </m:r>
                      </m:e>
                    </m:d>
                    <m:r>
                      <a:rPr lang="en-AU" sz="1400" b="0" i="1">
                        <a:latin typeface="Cambria Math" panose="02040503050406030204" pitchFamily="18" charset="0"/>
                      </a:rPr>
                      <m:t>=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9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0</m:t>
                    </m:r>
                    <m:r>
                      <a:rPr lang="en-AU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22" name="TextBox 21">
              <a:extLst>
                <a:ext uri="{FF2B5EF4-FFF2-40B4-BE49-F238E27FC236}">
                  <a16:creationId xmlns:a16="http://schemas.microsoft.com/office/drawing/2014/main" id="{9E0F1622-CFEC-4B0B-AB1B-052442FFA7A4}"/>
                </a:ext>
              </a:extLst>
            </xdr:cNvPr>
            <xdr:cNvSpPr txBox="1"/>
          </xdr:nvSpPr>
          <xdr:spPr>
            <a:xfrm>
              <a:off x="914400" y="4705350"/>
              <a:ext cx="4145366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𝑇𝑟𝑎𝑐𝑘(</a:t>
              </a:r>
              <a:r>
                <a:rPr lang="en-US" sz="1400" b="0" i="0">
                  <a:latin typeface="Cambria Math" panose="02040503050406030204" pitchFamily="18" charset="0"/>
                </a:rPr>
                <a:t>90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𝜃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&lt;180)</a:t>
              </a:r>
              <a:r>
                <a:rPr lang="en-AU" sz="1400" b="0" i="0">
                  <a:latin typeface="Cambria Math" panose="02040503050406030204" pitchFamily="18" charset="0"/>
                </a:rPr>
                <a:t>=</a:t>
              </a:r>
              <a:r>
                <a:rPr lang="en-US" sz="1400" b="0" i="0">
                  <a:latin typeface="Cambria Math" panose="02040503050406030204" pitchFamily="18" charset="0"/>
                </a:rPr>
                <a:t>9</a:t>
              </a:r>
              <a:r>
                <a:rPr lang="en-AU" sz="1400" b="0" i="0">
                  <a:latin typeface="Cambria Math" panose="02040503050406030204" pitchFamily="18" charset="0"/>
                </a:rPr>
                <a:t>0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</a:t>
              </a:r>
              <a:r>
                <a:rPr lang="en-AU" sz="1400" b="0" i="0">
                  <a:latin typeface="Cambria Math" panose="02040503050406030204" pitchFamily="18" charset="0"/>
                </a:rPr>
                <a:t>+tan^(−1)⁡(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0</xdr:col>
      <xdr:colOff>914400</xdr:colOff>
      <xdr:row>57</xdr:row>
      <xdr:rowOff>101600</xdr:rowOff>
    </xdr:from>
    <xdr:ext cx="4145366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3" name="TextBox 22">
              <a:extLst>
                <a:ext uri="{FF2B5EF4-FFF2-40B4-BE49-F238E27FC236}">
                  <a16:creationId xmlns:a16="http://schemas.microsoft.com/office/drawing/2014/main" id="{6DFCA2AA-4E0A-4B68-84B3-0093E6821C2E}"/>
                </a:ext>
              </a:extLst>
            </xdr:cNvPr>
            <xdr:cNvSpPr txBox="1"/>
          </xdr:nvSpPr>
          <xdr:spPr>
            <a:xfrm>
              <a:off x="914400" y="4705350"/>
              <a:ext cx="4145366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d>
                      <m:d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US" sz="1400" b="0" i="1">
                            <a:latin typeface="Cambria Math" panose="02040503050406030204" pitchFamily="18" charset="0"/>
                          </a:rPr>
                          <m:t>90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𝜃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&lt;180</m:t>
                        </m:r>
                      </m:e>
                    </m:d>
                    <m:r>
                      <a:rPr lang="en-AU" sz="1400" b="0" i="1">
                        <a:latin typeface="Cambria Math" panose="02040503050406030204" pitchFamily="18" charset="0"/>
                      </a:rPr>
                      <m:t>=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9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0</m:t>
                    </m:r>
                    <m:r>
                      <a:rPr lang="en-AU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23" name="TextBox 22">
              <a:extLst>
                <a:ext uri="{FF2B5EF4-FFF2-40B4-BE49-F238E27FC236}">
                  <a16:creationId xmlns:a16="http://schemas.microsoft.com/office/drawing/2014/main" id="{6DFCA2AA-4E0A-4B68-84B3-0093E6821C2E}"/>
                </a:ext>
              </a:extLst>
            </xdr:cNvPr>
            <xdr:cNvSpPr txBox="1"/>
          </xdr:nvSpPr>
          <xdr:spPr>
            <a:xfrm>
              <a:off x="914400" y="4705350"/>
              <a:ext cx="4145366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𝑇𝑟𝑎𝑐𝑘(</a:t>
              </a:r>
              <a:r>
                <a:rPr lang="en-US" sz="1400" b="0" i="0">
                  <a:latin typeface="Cambria Math" panose="02040503050406030204" pitchFamily="18" charset="0"/>
                </a:rPr>
                <a:t>90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𝜃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&lt;180)</a:t>
              </a:r>
              <a:r>
                <a:rPr lang="en-AU" sz="1400" b="0" i="0">
                  <a:latin typeface="Cambria Math" panose="02040503050406030204" pitchFamily="18" charset="0"/>
                </a:rPr>
                <a:t>=</a:t>
              </a:r>
              <a:r>
                <a:rPr lang="en-US" sz="1400" b="0" i="0">
                  <a:latin typeface="Cambria Math" panose="02040503050406030204" pitchFamily="18" charset="0"/>
                </a:rPr>
                <a:t>9</a:t>
              </a:r>
              <a:r>
                <a:rPr lang="en-AU" sz="1400" b="0" i="0">
                  <a:latin typeface="Cambria Math" panose="02040503050406030204" pitchFamily="18" charset="0"/>
                </a:rPr>
                <a:t>0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</a:t>
              </a:r>
              <a:r>
                <a:rPr lang="en-AU" sz="1400" b="0" i="0">
                  <a:latin typeface="Cambria Math" panose="02040503050406030204" pitchFamily="18" charset="0"/>
                </a:rPr>
                <a:t>+tan^(−1)⁡(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0</xdr:col>
      <xdr:colOff>914400</xdr:colOff>
      <xdr:row>57</xdr:row>
      <xdr:rowOff>101600</xdr:rowOff>
    </xdr:from>
    <xdr:ext cx="4145366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4" name="TextBox 23">
              <a:extLst>
                <a:ext uri="{FF2B5EF4-FFF2-40B4-BE49-F238E27FC236}">
                  <a16:creationId xmlns:a16="http://schemas.microsoft.com/office/drawing/2014/main" id="{F5B92889-C26C-432D-851E-5F261BEFBC49}"/>
                </a:ext>
              </a:extLst>
            </xdr:cNvPr>
            <xdr:cNvSpPr txBox="1"/>
          </xdr:nvSpPr>
          <xdr:spPr>
            <a:xfrm>
              <a:off x="914400" y="4705350"/>
              <a:ext cx="4145366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d>
                      <m:d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US" sz="1400" b="0" i="1">
                            <a:latin typeface="Cambria Math" panose="02040503050406030204" pitchFamily="18" charset="0"/>
                          </a:rPr>
                          <m:t>90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𝜃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&lt;180</m:t>
                        </m:r>
                      </m:e>
                    </m:d>
                    <m:r>
                      <a:rPr lang="en-AU" sz="1400" b="0" i="1">
                        <a:latin typeface="Cambria Math" panose="02040503050406030204" pitchFamily="18" charset="0"/>
                      </a:rPr>
                      <m:t>=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9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0</m:t>
                    </m:r>
                    <m:r>
                      <a:rPr lang="en-AU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24" name="TextBox 23">
              <a:extLst>
                <a:ext uri="{FF2B5EF4-FFF2-40B4-BE49-F238E27FC236}">
                  <a16:creationId xmlns:a16="http://schemas.microsoft.com/office/drawing/2014/main" id="{F5B92889-C26C-432D-851E-5F261BEFBC49}"/>
                </a:ext>
              </a:extLst>
            </xdr:cNvPr>
            <xdr:cNvSpPr txBox="1"/>
          </xdr:nvSpPr>
          <xdr:spPr>
            <a:xfrm>
              <a:off x="914400" y="4705350"/>
              <a:ext cx="4145366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𝑇𝑟𝑎𝑐𝑘(</a:t>
              </a:r>
              <a:r>
                <a:rPr lang="en-US" sz="1400" b="0" i="0">
                  <a:latin typeface="Cambria Math" panose="02040503050406030204" pitchFamily="18" charset="0"/>
                </a:rPr>
                <a:t>90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𝜃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&lt;180)</a:t>
              </a:r>
              <a:r>
                <a:rPr lang="en-AU" sz="1400" b="0" i="0">
                  <a:latin typeface="Cambria Math" panose="02040503050406030204" pitchFamily="18" charset="0"/>
                </a:rPr>
                <a:t>=</a:t>
              </a:r>
              <a:r>
                <a:rPr lang="en-US" sz="1400" b="0" i="0">
                  <a:latin typeface="Cambria Math" panose="02040503050406030204" pitchFamily="18" charset="0"/>
                </a:rPr>
                <a:t>9</a:t>
              </a:r>
              <a:r>
                <a:rPr lang="en-AU" sz="1400" b="0" i="0">
                  <a:latin typeface="Cambria Math" panose="02040503050406030204" pitchFamily="18" charset="0"/>
                </a:rPr>
                <a:t>0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</a:t>
              </a:r>
              <a:r>
                <a:rPr lang="en-AU" sz="1400" b="0" i="0">
                  <a:latin typeface="Cambria Math" panose="02040503050406030204" pitchFamily="18" charset="0"/>
                </a:rPr>
                <a:t>+tan^(−1)⁡(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0</xdr:col>
      <xdr:colOff>914400</xdr:colOff>
      <xdr:row>90</xdr:row>
      <xdr:rowOff>101600</xdr:rowOff>
    </xdr:from>
    <xdr:ext cx="4145366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5" name="TextBox 24">
              <a:extLst>
                <a:ext uri="{FF2B5EF4-FFF2-40B4-BE49-F238E27FC236}">
                  <a16:creationId xmlns:a16="http://schemas.microsoft.com/office/drawing/2014/main" id="{624DD56F-76D2-45FE-B0B8-037923C93967}"/>
                </a:ext>
              </a:extLst>
            </xdr:cNvPr>
            <xdr:cNvSpPr txBox="1"/>
          </xdr:nvSpPr>
          <xdr:spPr>
            <a:xfrm>
              <a:off x="914400" y="10782300"/>
              <a:ext cx="4145366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d>
                      <m:d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US" sz="1400" b="0" i="1">
                            <a:latin typeface="Cambria Math" panose="02040503050406030204" pitchFamily="18" charset="0"/>
                          </a:rPr>
                          <m:t>90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𝜃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&lt;180</m:t>
                        </m:r>
                      </m:e>
                    </m:d>
                    <m:r>
                      <a:rPr lang="en-AU" sz="1400" b="0" i="1">
                        <a:latin typeface="Cambria Math" panose="02040503050406030204" pitchFamily="18" charset="0"/>
                      </a:rPr>
                      <m:t>=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9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0</m:t>
                    </m:r>
                    <m:r>
                      <a:rPr lang="en-AU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25" name="TextBox 24">
              <a:extLst>
                <a:ext uri="{FF2B5EF4-FFF2-40B4-BE49-F238E27FC236}">
                  <a16:creationId xmlns:a16="http://schemas.microsoft.com/office/drawing/2014/main" id="{624DD56F-76D2-45FE-B0B8-037923C93967}"/>
                </a:ext>
              </a:extLst>
            </xdr:cNvPr>
            <xdr:cNvSpPr txBox="1"/>
          </xdr:nvSpPr>
          <xdr:spPr>
            <a:xfrm>
              <a:off x="914400" y="10782300"/>
              <a:ext cx="4145366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𝑇𝑟𝑎𝑐𝑘(</a:t>
              </a:r>
              <a:r>
                <a:rPr lang="en-US" sz="1400" b="0" i="0">
                  <a:latin typeface="Cambria Math" panose="02040503050406030204" pitchFamily="18" charset="0"/>
                </a:rPr>
                <a:t>90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𝜃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&lt;180)</a:t>
              </a:r>
              <a:r>
                <a:rPr lang="en-AU" sz="1400" b="0" i="0">
                  <a:latin typeface="Cambria Math" panose="02040503050406030204" pitchFamily="18" charset="0"/>
                </a:rPr>
                <a:t>=</a:t>
              </a:r>
              <a:r>
                <a:rPr lang="en-US" sz="1400" b="0" i="0">
                  <a:latin typeface="Cambria Math" panose="02040503050406030204" pitchFamily="18" charset="0"/>
                </a:rPr>
                <a:t>9</a:t>
              </a:r>
              <a:r>
                <a:rPr lang="en-AU" sz="1400" b="0" i="0">
                  <a:latin typeface="Cambria Math" panose="02040503050406030204" pitchFamily="18" charset="0"/>
                </a:rPr>
                <a:t>0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</a:t>
              </a:r>
              <a:r>
                <a:rPr lang="en-AU" sz="1400" b="0" i="0">
                  <a:latin typeface="Cambria Math" panose="02040503050406030204" pitchFamily="18" charset="0"/>
                </a:rPr>
                <a:t>+tan^(−1)⁡(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0</xdr:col>
      <xdr:colOff>914400</xdr:colOff>
      <xdr:row>90</xdr:row>
      <xdr:rowOff>101600</xdr:rowOff>
    </xdr:from>
    <xdr:ext cx="4145366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6" name="TextBox 25">
              <a:extLst>
                <a:ext uri="{FF2B5EF4-FFF2-40B4-BE49-F238E27FC236}">
                  <a16:creationId xmlns:a16="http://schemas.microsoft.com/office/drawing/2014/main" id="{9AECCB9D-3CE6-463D-9577-B159AF124317}"/>
                </a:ext>
              </a:extLst>
            </xdr:cNvPr>
            <xdr:cNvSpPr txBox="1"/>
          </xdr:nvSpPr>
          <xdr:spPr>
            <a:xfrm>
              <a:off x="914400" y="10782300"/>
              <a:ext cx="4145366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d>
                      <m:d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US" sz="1400" b="0" i="1">
                            <a:latin typeface="Cambria Math" panose="02040503050406030204" pitchFamily="18" charset="0"/>
                          </a:rPr>
                          <m:t>90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𝜃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&lt;180</m:t>
                        </m:r>
                      </m:e>
                    </m:d>
                    <m:r>
                      <a:rPr lang="en-AU" sz="1400" b="0" i="1">
                        <a:latin typeface="Cambria Math" panose="02040503050406030204" pitchFamily="18" charset="0"/>
                      </a:rPr>
                      <m:t>=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9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0</m:t>
                    </m:r>
                    <m:r>
                      <a:rPr lang="en-AU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26" name="TextBox 25">
              <a:extLst>
                <a:ext uri="{FF2B5EF4-FFF2-40B4-BE49-F238E27FC236}">
                  <a16:creationId xmlns:a16="http://schemas.microsoft.com/office/drawing/2014/main" id="{9AECCB9D-3CE6-463D-9577-B159AF124317}"/>
                </a:ext>
              </a:extLst>
            </xdr:cNvPr>
            <xdr:cNvSpPr txBox="1"/>
          </xdr:nvSpPr>
          <xdr:spPr>
            <a:xfrm>
              <a:off x="914400" y="10782300"/>
              <a:ext cx="4145366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𝑇𝑟𝑎𝑐𝑘(</a:t>
              </a:r>
              <a:r>
                <a:rPr lang="en-US" sz="1400" b="0" i="0">
                  <a:latin typeface="Cambria Math" panose="02040503050406030204" pitchFamily="18" charset="0"/>
                </a:rPr>
                <a:t>90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𝜃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&lt;180)</a:t>
              </a:r>
              <a:r>
                <a:rPr lang="en-AU" sz="1400" b="0" i="0">
                  <a:latin typeface="Cambria Math" panose="02040503050406030204" pitchFamily="18" charset="0"/>
                </a:rPr>
                <a:t>=</a:t>
              </a:r>
              <a:r>
                <a:rPr lang="en-US" sz="1400" b="0" i="0">
                  <a:latin typeface="Cambria Math" panose="02040503050406030204" pitchFamily="18" charset="0"/>
                </a:rPr>
                <a:t>9</a:t>
              </a:r>
              <a:r>
                <a:rPr lang="en-AU" sz="1400" b="0" i="0">
                  <a:latin typeface="Cambria Math" panose="02040503050406030204" pitchFamily="18" charset="0"/>
                </a:rPr>
                <a:t>0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</a:t>
              </a:r>
              <a:r>
                <a:rPr lang="en-AU" sz="1400" b="0" i="0">
                  <a:latin typeface="Cambria Math" panose="02040503050406030204" pitchFamily="18" charset="0"/>
                </a:rPr>
                <a:t>+tan^(−1)⁡(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0</xdr:col>
      <xdr:colOff>914400</xdr:colOff>
      <xdr:row>57</xdr:row>
      <xdr:rowOff>101600</xdr:rowOff>
    </xdr:from>
    <xdr:ext cx="4145366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8" name="TextBox 27">
              <a:extLst>
                <a:ext uri="{FF2B5EF4-FFF2-40B4-BE49-F238E27FC236}">
                  <a16:creationId xmlns:a16="http://schemas.microsoft.com/office/drawing/2014/main" id="{78517327-E3AC-42E4-BF13-663CB09D6D75}"/>
                </a:ext>
              </a:extLst>
            </xdr:cNvPr>
            <xdr:cNvSpPr txBox="1"/>
          </xdr:nvSpPr>
          <xdr:spPr>
            <a:xfrm>
              <a:off x="914400" y="4705350"/>
              <a:ext cx="4145366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d>
                      <m:d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US" sz="1400" b="0" i="1">
                            <a:latin typeface="Cambria Math" panose="02040503050406030204" pitchFamily="18" charset="0"/>
                          </a:rPr>
                          <m:t>90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𝜃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&lt;180</m:t>
                        </m:r>
                      </m:e>
                    </m:d>
                    <m:r>
                      <a:rPr lang="en-AU" sz="1400" b="0" i="1">
                        <a:latin typeface="Cambria Math" panose="02040503050406030204" pitchFamily="18" charset="0"/>
                      </a:rPr>
                      <m:t>=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9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0</m:t>
                    </m:r>
                    <m:r>
                      <a:rPr lang="en-AU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28" name="TextBox 27">
              <a:extLst>
                <a:ext uri="{FF2B5EF4-FFF2-40B4-BE49-F238E27FC236}">
                  <a16:creationId xmlns:a16="http://schemas.microsoft.com/office/drawing/2014/main" id="{78517327-E3AC-42E4-BF13-663CB09D6D75}"/>
                </a:ext>
              </a:extLst>
            </xdr:cNvPr>
            <xdr:cNvSpPr txBox="1"/>
          </xdr:nvSpPr>
          <xdr:spPr>
            <a:xfrm>
              <a:off x="914400" y="4705350"/>
              <a:ext cx="4145366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𝑇𝑟𝑎𝑐𝑘(</a:t>
              </a:r>
              <a:r>
                <a:rPr lang="en-US" sz="1400" b="0" i="0">
                  <a:latin typeface="Cambria Math" panose="02040503050406030204" pitchFamily="18" charset="0"/>
                </a:rPr>
                <a:t>90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𝜃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&lt;180)</a:t>
              </a:r>
              <a:r>
                <a:rPr lang="en-AU" sz="1400" b="0" i="0">
                  <a:latin typeface="Cambria Math" panose="02040503050406030204" pitchFamily="18" charset="0"/>
                </a:rPr>
                <a:t>=</a:t>
              </a:r>
              <a:r>
                <a:rPr lang="en-US" sz="1400" b="0" i="0">
                  <a:latin typeface="Cambria Math" panose="02040503050406030204" pitchFamily="18" charset="0"/>
                </a:rPr>
                <a:t>9</a:t>
              </a:r>
              <a:r>
                <a:rPr lang="en-AU" sz="1400" b="0" i="0">
                  <a:latin typeface="Cambria Math" panose="02040503050406030204" pitchFamily="18" charset="0"/>
                </a:rPr>
                <a:t>0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</a:t>
              </a:r>
              <a:r>
                <a:rPr lang="en-AU" sz="1400" b="0" i="0">
                  <a:latin typeface="Cambria Math" panose="02040503050406030204" pitchFamily="18" charset="0"/>
                </a:rPr>
                <a:t>+tan^(−1)⁡(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0</xdr:col>
      <xdr:colOff>914400</xdr:colOff>
      <xdr:row>57</xdr:row>
      <xdr:rowOff>101600</xdr:rowOff>
    </xdr:from>
    <xdr:ext cx="4145366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9" name="TextBox 28">
              <a:extLst>
                <a:ext uri="{FF2B5EF4-FFF2-40B4-BE49-F238E27FC236}">
                  <a16:creationId xmlns:a16="http://schemas.microsoft.com/office/drawing/2014/main" id="{4BD53F33-05C5-43DE-98A7-C1330334B1AF}"/>
                </a:ext>
              </a:extLst>
            </xdr:cNvPr>
            <xdr:cNvSpPr txBox="1"/>
          </xdr:nvSpPr>
          <xdr:spPr>
            <a:xfrm>
              <a:off x="914400" y="4705350"/>
              <a:ext cx="4145366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d>
                      <m:d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US" sz="1400" b="0" i="1">
                            <a:latin typeface="Cambria Math" panose="02040503050406030204" pitchFamily="18" charset="0"/>
                          </a:rPr>
                          <m:t>90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𝜃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&lt;180</m:t>
                        </m:r>
                      </m:e>
                    </m:d>
                    <m:r>
                      <a:rPr lang="en-AU" sz="1400" b="0" i="1">
                        <a:latin typeface="Cambria Math" panose="02040503050406030204" pitchFamily="18" charset="0"/>
                      </a:rPr>
                      <m:t>=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9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0</m:t>
                    </m:r>
                    <m:r>
                      <a:rPr lang="en-AU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29" name="TextBox 28">
              <a:extLst>
                <a:ext uri="{FF2B5EF4-FFF2-40B4-BE49-F238E27FC236}">
                  <a16:creationId xmlns:a16="http://schemas.microsoft.com/office/drawing/2014/main" id="{4BD53F33-05C5-43DE-98A7-C1330334B1AF}"/>
                </a:ext>
              </a:extLst>
            </xdr:cNvPr>
            <xdr:cNvSpPr txBox="1"/>
          </xdr:nvSpPr>
          <xdr:spPr>
            <a:xfrm>
              <a:off x="914400" y="4705350"/>
              <a:ext cx="4145366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𝑇𝑟𝑎𝑐𝑘(</a:t>
              </a:r>
              <a:r>
                <a:rPr lang="en-US" sz="1400" b="0" i="0">
                  <a:latin typeface="Cambria Math" panose="02040503050406030204" pitchFamily="18" charset="0"/>
                </a:rPr>
                <a:t>90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𝜃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&lt;180)</a:t>
              </a:r>
              <a:r>
                <a:rPr lang="en-AU" sz="1400" b="0" i="0">
                  <a:latin typeface="Cambria Math" panose="02040503050406030204" pitchFamily="18" charset="0"/>
                </a:rPr>
                <a:t>=</a:t>
              </a:r>
              <a:r>
                <a:rPr lang="en-US" sz="1400" b="0" i="0">
                  <a:latin typeface="Cambria Math" panose="02040503050406030204" pitchFamily="18" charset="0"/>
                </a:rPr>
                <a:t>9</a:t>
              </a:r>
              <a:r>
                <a:rPr lang="en-AU" sz="1400" b="0" i="0">
                  <a:latin typeface="Cambria Math" panose="02040503050406030204" pitchFamily="18" charset="0"/>
                </a:rPr>
                <a:t>0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</a:t>
              </a:r>
              <a:r>
                <a:rPr lang="en-AU" sz="1400" b="0" i="0">
                  <a:latin typeface="Cambria Math" panose="02040503050406030204" pitchFamily="18" charset="0"/>
                </a:rPr>
                <a:t>+tan^(−1)⁡(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74084</xdr:colOff>
      <xdr:row>0</xdr:row>
      <xdr:rowOff>0</xdr:rowOff>
    </xdr:from>
    <xdr:ext cx="5526769" cy="467500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5" name="TextBox 4">
              <a:extLst>
                <a:ext uri="{FF2B5EF4-FFF2-40B4-BE49-F238E27FC236}">
                  <a16:creationId xmlns:a16="http://schemas.microsoft.com/office/drawing/2014/main" id="{13EBBBB2-7655-4AB8-9E42-265F2F7FF335}"/>
                </a:ext>
              </a:extLst>
            </xdr:cNvPr>
            <xdr:cNvSpPr txBox="1"/>
          </xdr:nvSpPr>
          <xdr:spPr>
            <a:xfrm>
              <a:off x="11999384" y="0"/>
              <a:ext cx="5526769" cy="467500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600" b="0" i="1">
                        <a:latin typeface="Cambria Math" panose="02040503050406030204" pitchFamily="18" charset="0"/>
                      </a:rPr>
                      <m:t>𝑑𝑖𝑠𝑡𝑎𝑛𝑐𝑒</m:t>
                    </m:r>
                    <m:d>
                      <m:dPr>
                        <m:ctrlPr>
                          <a:rPr lang="en-AU" sz="16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𝑘𝑚</m:t>
                        </m:r>
                      </m:e>
                    </m:d>
                    <m:d>
                      <m:dPr>
                        <m:ctrlPr>
                          <a:rPr lang="en-AU" sz="16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𝐿𝑎𝑡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𝑜𝑟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𝐿𝑜𝑛𝑔</m:t>
                        </m:r>
                      </m:e>
                    </m:d>
                    <m:r>
                      <a:rPr lang="en-AU" sz="1600" b="0" i="1">
                        <a:latin typeface="Cambria Math" panose="02040503050406030204" pitchFamily="18" charset="0"/>
                      </a:rPr>
                      <m:t>=</m:t>
                    </m:r>
                    <m:f>
                      <m:fPr>
                        <m:ctrlPr>
                          <a:rPr lang="en-AU" sz="1600" b="0" i="1">
                            <a:latin typeface="Cambria Math" panose="02040503050406030204" pitchFamily="18" charset="0"/>
                          </a:rPr>
                        </m:ctrlPr>
                      </m:fPr>
                      <m:num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𝑑𝑒𝑐𝑖𝑚𝑎𝑙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𝑑𝑒𝑔𝑟𝑒𝑒𝑠</m:t>
                        </m:r>
                      </m:num>
                      <m:den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360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°</m:t>
                        </m:r>
                      </m:den>
                    </m:f>
                    <m:r>
                      <a:rPr lang="en-AU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×40 000 </m:t>
                    </m:r>
                    <m:r>
                      <a:rPr lang="en-AU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𝑘𝑚</m:t>
                    </m:r>
                  </m:oMath>
                </m:oMathPara>
              </a14:m>
              <a:endParaRPr lang="en-US" sz="1600"/>
            </a:p>
          </xdr:txBody>
        </xdr:sp>
      </mc:Choice>
      <mc:Fallback xmlns="">
        <xdr:sp macro="" textlink="">
          <xdr:nvSpPr>
            <xdr:cNvPr id="5" name="TextBox 4">
              <a:extLst>
                <a:ext uri="{FF2B5EF4-FFF2-40B4-BE49-F238E27FC236}">
                  <a16:creationId xmlns:a16="http://schemas.microsoft.com/office/drawing/2014/main" id="{13EBBBB2-7655-4AB8-9E42-265F2F7FF335}"/>
                </a:ext>
              </a:extLst>
            </xdr:cNvPr>
            <xdr:cNvSpPr txBox="1"/>
          </xdr:nvSpPr>
          <xdr:spPr>
            <a:xfrm>
              <a:off x="11485034" y="260350"/>
              <a:ext cx="5526769" cy="467500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600" b="0" i="0">
                  <a:latin typeface="Cambria Math" panose="02040503050406030204" pitchFamily="18" charset="0"/>
                </a:rPr>
                <a:t>𝑑𝑖𝑠𝑡𝑎𝑛𝑐𝑒(𝑘𝑚)(𝐿𝑎𝑡 𝑜𝑟 𝐿𝑜𝑛𝑔)=(𝑑𝑒𝑐𝑖𝑚𝑎𝑙 𝑑𝑒𝑔𝑟𝑒𝑒𝑠)/(360</a:t>
              </a:r>
              <a:r>
                <a:rPr lang="en-AU" sz="16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°)×40 000 𝑘𝑚</a:t>
              </a:r>
              <a:endParaRPr lang="en-US" sz="1600"/>
            </a:p>
          </xdr:txBody>
        </xdr:sp>
      </mc:Fallback>
    </mc:AlternateContent>
    <xdr:clientData/>
  </xdr:oneCellAnchor>
  <xdr:oneCellAnchor>
    <xdr:from>
      <xdr:col>13</xdr:col>
      <xdr:colOff>547158</xdr:colOff>
      <xdr:row>0</xdr:row>
      <xdr:rowOff>0</xdr:rowOff>
    </xdr:from>
    <xdr:ext cx="6083140" cy="467500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6" name="TextBox 5">
              <a:extLst>
                <a:ext uri="{FF2B5EF4-FFF2-40B4-BE49-F238E27FC236}">
                  <a16:creationId xmlns:a16="http://schemas.microsoft.com/office/drawing/2014/main" id="{668753DF-B0FB-4F55-8A90-C4132913C89F}"/>
                </a:ext>
              </a:extLst>
            </xdr:cNvPr>
            <xdr:cNvSpPr txBox="1"/>
          </xdr:nvSpPr>
          <xdr:spPr>
            <a:xfrm>
              <a:off x="11850158" y="0"/>
              <a:ext cx="6083140" cy="467500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600" b="0" i="1">
                        <a:latin typeface="Cambria Math" panose="02040503050406030204" pitchFamily="18" charset="0"/>
                      </a:rPr>
                      <m:t>𝑑𝑖𝑠𝑡𝑎𝑛𝑐𝑒</m:t>
                    </m:r>
                    <m:d>
                      <m:dPr>
                        <m:ctrlPr>
                          <a:rPr lang="en-AU" sz="16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𝑘𝑚</m:t>
                        </m:r>
                      </m:e>
                    </m:d>
                    <m:d>
                      <m:dPr>
                        <m:ctrlPr>
                          <a:rPr lang="en-AU" sz="16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𝐿𝑎𝑡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𝑜𝑟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𝐿𝑜𝑛𝑔</m:t>
                        </m:r>
                      </m:e>
                    </m:d>
                    <m:r>
                      <a:rPr lang="en-AU" sz="1600" b="0" i="1">
                        <a:latin typeface="Cambria Math" panose="02040503050406030204" pitchFamily="18" charset="0"/>
                      </a:rPr>
                      <m:t>=</m:t>
                    </m:r>
                    <m:f>
                      <m:fPr>
                        <m:ctrlPr>
                          <a:rPr lang="en-AU" sz="1600" b="0" i="1">
                            <a:latin typeface="Cambria Math" panose="02040503050406030204" pitchFamily="18" charset="0"/>
                          </a:rPr>
                        </m:ctrlPr>
                      </m:fPr>
                      <m:num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𝑑𝑒𝑐𝑖𝑚𝑎𝑙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𝑑𝑒𝑔𝑟𝑒𝑒𝑠</m:t>
                        </m:r>
                      </m:num>
                      <m:den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360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°</m:t>
                        </m:r>
                      </m:den>
                    </m:f>
                    <m:r>
                      <a:rPr lang="en-AU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×2×</m:t>
                    </m:r>
                    <m:r>
                      <a:rPr lang="en-AU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𝜋</m:t>
                    </m:r>
                    <m:r>
                      <a:rPr lang="en-AU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×6371 </m:t>
                    </m:r>
                    <m:r>
                      <a:rPr lang="en-AU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𝑘𝑚</m:t>
                    </m:r>
                  </m:oMath>
                </m:oMathPara>
              </a14:m>
              <a:endParaRPr lang="en-US" sz="1600"/>
            </a:p>
          </xdr:txBody>
        </xdr:sp>
      </mc:Choice>
      <mc:Fallback xmlns="">
        <xdr:sp macro="" textlink="">
          <xdr:nvSpPr>
            <xdr:cNvPr id="6" name="TextBox 5">
              <a:extLst>
                <a:ext uri="{FF2B5EF4-FFF2-40B4-BE49-F238E27FC236}">
                  <a16:creationId xmlns:a16="http://schemas.microsoft.com/office/drawing/2014/main" id="{668753DF-B0FB-4F55-8A90-C4132913C89F}"/>
                </a:ext>
              </a:extLst>
            </xdr:cNvPr>
            <xdr:cNvSpPr txBox="1"/>
          </xdr:nvSpPr>
          <xdr:spPr>
            <a:xfrm>
              <a:off x="11335808" y="1162402"/>
              <a:ext cx="6083140" cy="467500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600" b="0" i="0">
                  <a:latin typeface="Cambria Math" panose="02040503050406030204" pitchFamily="18" charset="0"/>
                </a:rPr>
                <a:t>𝑑𝑖𝑠𝑡𝑎𝑛𝑐𝑒(𝑘𝑚)(𝐿𝑎𝑡 𝑜𝑟 𝐿𝑜𝑛𝑔)=(𝑑𝑒𝑐𝑖𝑚𝑎𝑙 𝑑𝑒𝑔𝑟𝑒𝑒𝑠)/(360</a:t>
              </a:r>
              <a:r>
                <a:rPr lang="en-AU" sz="16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°)×2×𝜋×6371 𝑘𝑚</a:t>
              </a:r>
              <a:endParaRPr lang="en-US" sz="1600"/>
            </a:p>
          </xdr:txBody>
        </xdr:sp>
      </mc:Fallback>
    </mc:AlternateContent>
    <xdr:clientData/>
  </xdr:oneCellAnchor>
  <xdr:oneCellAnchor>
    <xdr:from>
      <xdr:col>14</xdr:col>
      <xdr:colOff>6703</xdr:colOff>
      <xdr:row>0</xdr:row>
      <xdr:rowOff>0</xdr:rowOff>
    </xdr:from>
    <xdr:ext cx="6554679" cy="510717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7" name="TextBox 6">
              <a:extLst>
                <a:ext uri="{FF2B5EF4-FFF2-40B4-BE49-F238E27FC236}">
                  <a16:creationId xmlns:a16="http://schemas.microsoft.com/office/drawing/2014/main" id="{5E3C0FC5-D986-4E8C-8C85-EAE876E8BEAC}"/>
                </a:ext>
              </a:extLst>
            </xdr:cNvPr>
            <xdr:cNvSpPr txBox="1"/>
          </xdr:nvSpPr>
          <xdr:spPr>
            <a:xfrm>
              <a:off x="11932003" y="0"/>
              <a:ext cx="6554679" cy="510717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600" b="0" i="1">
                        <a:latin typeface="Cambria Math" panose="02040503050406030204" pitchFamily="18" charset="0"/>
                      </a:rPr>
                      <m:t>𝑑𝑖𝑠𝑡𝑎𝑛𝑐𝑒</m:t>
                    </m:r>
                    <m:d>
                      <m:dPr>
                        <m:ctrlPr>
                          <a:rPr lang="en-AU" sz="16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𝑘𝑚</m:t>
                        </m:r>
                      </m:e>
                    </m:d>
                    <m:d>
                      <m:dPr>
                        <m:ctrlPr>
                          <a:rPr lang="en-AU" sz="16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𝐿𝑎𝑡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𝑜𝑟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𝐿𝑜𝑛𝑔</m:t>
                        </m:r>
                      </m:e>
                    </m:d>
                    <m:r>
                      <a:rPr lang="en-AU" sz="1600" b="0" i="1">
                        <a:latin typeface="Cambria Math" panose="02040503050406030204" pitchFamily="18" charset="0"/>
                      </a:rPr>
                      <m:t>=</m:t>
                    </m:r>
                    <m:r>
                      <a:rPr lang="en-AU" sz="1600" b="0" i="1">
                        <a:latin typeface="Cambria Math" panose="02040503050406030204" pitchFamily="18" charset="0"/>
                      </a:rPr>
                      <m:t>𝑑𝑒𝑐𝑖𝑚𝑎𝑙</m:t>
                    </m:r>
                    <m:r>
                      <a:rPr lang="en-AU" sz="1600" b="0" i="1">
                        <a:latin typeface="Cambria Math" panose="02040503050406030204" pitchFamily="18" charset="0"/>
                      </a:rPr>
                      <m:t> </m:t>
                    </m:r>
                    <m:r>
                      <a:rPr lang="en-AU" sz="1600" b="0" i="1">
                        <a:latin typeface="Cambria Math" panose="02040503050406030204" pitchFamily="18" charset="0"/>
                      </a:rPr>
                      <m:t>𝑑𝑒𝑔𝑟𝑒𝑒𝑠</m:t>
                    </m:r>
                    <m:r>
                      <a:rPr lang="en-AU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×60</m:t>
                    </m:r>
                    <m:f>
                      <m:fPr>
                        <m:ctrlP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</m:ctrlPr>
                      </m:fPr>
                      <m:num>
                        <m: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𝑛𝑚</m:t>
                        </m:r>
                      </m:num>
                      <m:den>
                        <m: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𝑑𝑒𝑔𝑟𝑒𝑒</m:t>
                        </m:r>
                      </m:den>
                    </m:f>
                    <m:r>
                      <a:rPr lang="en-AU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×1.852</m:t>
                    </m:r>
                    <m:f>
                      <m:fPr>
                        <m:ctrlP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</m:ctrlPr>
                      </m:fPr>
                      <m:num>
                        <m: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𝑘𝑚</m:t>
                        </m:r>
                      </m:num>
                      <m:den>
                        <m: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𝑛𝑚</m:t>
                        </m:r>
                      </m:den>
                    </m:f>
                  </m:oMath>
                </m:oMathPara>
              </a14:m>
              <a:endParaRPr lang="en-US" sz="1600"/>
            </a:p>
          </xdr:txBody>
        </xdr:sp>
      </mc:Choice>
      <mc:Fallback xmlns="">
        <xdr:sp macro="" textlink="">
          <xdr:nvSpPr>
            <xdr:cNvPr id="7" name="TextBox 6">
              <a:extLst>
                <a:ext uri="{FF2B5EF4-FFF2-40B4-BE49-F238E27FC236}">
                  <a16:creationId xmlns:a16="http://schemas.microsoft.com/office/drawing/2014/main" id="{5E3C0FC5-D986-4E8C-8C85-EAE876E8BEAC}"/>
                </a:ext>
              </a:extLst>
            </xdr:cNvPr>
            <xdr:cNvSpPr txBox="1"/>
          </xdr:nvSpPr>
          <xdr:spPr>
            <a:xfrm>
              <a:off x="11417653" y="3002492"/>
              <a:ext cx="6554679" cy="510717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600" b="0" i="0">
                  <a:latin typeface="Cambria Math" panose="02040503050406030204" pitchFamily="18" charset="0"/>
                </a:rPr>
                <a:t>𝑑𝑖𝑠𝑡𝑎𝑛𝑐𝑒(𝑘𝑚)(𝐿𝑎𝑡 𝑜𝑟 𝐿𝑜𝑛𝑔)=𝑑𝑒𝑐𝑖𝑚𝑎𝑙 𝑑𝑒𝑔𝑟𝑒𝑒𝑠</a:t>
              </a:r>
              <a:r>
                <a:rPr lang="en-AU" sz="16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×60 𝑛𝑚/𝑑𝑒𝑔𝑟𝑒𝑒×1.852 𝑘𝑚/𝑛𝑚</a:t>
              </a:r>
              <a:endParaRPr lang="en-US" sz="1600"/>
            </a:p>
          </xdr:txBody>
        </xdr:sp>
      </mc:Fallback>
    </mc:AlternateContent>
    <xdr:clientData/>
  </xdr:oneCellAnchor>
  <xdr:oneCellAnchor>
    <xdr:from>
      <xdr:col>14</xdr:col>
      <xdr:colOff>597605</xdr:colOff>
      <xdr:row>0</xdr:row>
      <xdr:rowOff>0</xdr:rowOff>
    </xdr:from>
    <xdr:ext cx="5137817" cy="302712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8" name="TextBox 7">
              <a:extLst>
                <a:ext uri="{FF2B5EF4-FFF2-40B4-BE49-F238E27FC236}">
                  <a16:creationId xmlns:a16="http://schemas.microsoft.com/office/drawing/2014/main" id="{F8F2A83B-B56C-4F23-8DE4-A7FCD06EDA1E}"/>
                </a:ext>
              </a:extLst>
            </xdr:cNvPr>
            <xdr:cNvSpPr txBox="1"/>
          </xdr:nvSpPr>
          <xdr:spPr>
            <a:xfrm>
              <a:off x="12522905" y="0"/>
              <a:ext cx="5137817" cy="302712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600" b="0" i="1">
                        <a:latin typeface="Cambria Math" panose="02040503050406030204" pitchFamily="18" charset="0"/>
                      </a:rPr>
                      <m:t>𝑑𝑖𝑎𝑔𝑜𝑛𝑎𝑙</m:t>
                    </m:r>
                    <m:r>
                      <a:rPr lang="en-AU" sz="1600" b="0" i="1">
                        <a:latin typeface="Cambria Math" panose="02040503050406030204" pitchFamily="18" charset="0"/>
                      </a:rPr>
                      <m:t> </m:t>
                    </m:r>
                    <m:r>
                      <a:rPr lang="en-AU" sz="1600" b="0" i="1">
                        <a:latin typeface="Cambria Math" panose="02040503050406030204" pitchFamily="18" charset="0"/>
                      </a:rPr>
                      <m:t>𝑑𝑖𝑠𝑡𝑎𝑛𝑐𝑒</m:t>
                    </m:r>
                    <m:d>
                      <m:dPr>
                        <m:ctrlPr>
                          <a:rPr lang="en-AU" sz="16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𝑘𝑚</m:t>
                        </m:r>
                      </m:e>
                    </m:d>
                    <m:r>
                      <a:rPr lang="en-AU" sz="1600" b="0" i="1">
                        <a:latin typeface="Cambria Math" panose="02040503050406030204" pitchFamily="18" charset="0"/>
                      </a:rPr>
                      <m:t>=</m:t>
                    </m:r>
                    <m:rad>
                      <m:radPr>
                        <m:degHide m:val="on"/>
                        <m:ctrlPr>
                          <a:rPr lang="en-AU" sz="1600" b="0" i="1">
                            <a:latin typeface="Cambria Math" panose="02040503050406030204" pitchFamily="18" charset="0"/>
                          </a:rPr>
                        </m:ctrlPr>
                      </m:radPr>
                      <m:deg/>
                      <m:e>
                        <m:sSup>
                          <m:sSupPr>
                            <m:ctrlPr>
                              <a:rPr lang="en-AU" sz="16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a:rPr lang="en-AU" sz="1600" b="0" i="1">
                                <a:latin typeface="Cambria Math" panose="02040503050406030204" pitchFamily="18" charset="0"/>
                                <a:ea typeface="Cambria Math" panose="02040503050406030204" pitchFamily="18" charset="0"/>
                              </a:rPr>
                              <m:t>∆</m:t>
                            </m:r>
                            <m:r>
                              <a:rPr lang="en-AU" sz="1600" b="0" i="1">
                                <a:latin typeface="Cambria Math" panose="02040503050406030204" pitchFamily="18" charset="0"/>
                              </a:rPr>
                              <m:t>𝐿𝑎𝑡𝑖𝑡𝑢𝑑𝑒</m:t>
                            </m:r>
                          </m:e>
                          <m:sup>
                            <m:r>
                              <a:rPr lang="en-AU" sz="1600" b="0" i="1">
                                <a:latin typeface="Cambria Math" panose="02040503050406030204" pitchFamily="18" charset="0"/>
                              </a:rPr>
                              <m:t>2</m:t>
                            </m:r>
                          </m:sup>
                        </m:sSup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+</m:t>
                        </m:r>
                        <m:sSup>
                          <m:sSupPr>
                            <m:ctrlPr>
                              <a:rPr lang="en-AU" sz="16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a:rPr lang="en-AU" sz="1600" b="0" i="1">
                                <a:latin typeface="Cambria Math" panose="02040503050406030204" pitchFamily="18" charset="0"/>
                                <a:ea typeface="Cambria Math" panose="02040503050406030204" pitchFamily="18" charset="0"/>
                              </a:rPr>
                              <m:t>∆</m:t>
                            </m:r>
                            <m:r>
                              <a:rPr lang="en-AU" sz="1600" b="0" i="1">
                                <a:latin typeface="Cambria Math" panose="02040503050406030204" pitchFamily="18" charset="0"/>
                              </a:rPr>
                              <m:t>𝐿𝑜𝑛𝑔𝑖𝑡𝑢𝑑𝑒</m:t>
                            </m:r>
                          </m:e>
                          <m:sup>
                            <m:r>
                              <a:rPr lang="en-AU" sz="1600" b="0" i="1">
                                <a:latin typeface="Cambria Math" panose="02040503050406030204" pitchFamily="18" charset="0"/>
                              </a:rPr>
                              <m:t>2</m:t>
                            </m:r>
                          </m:sup>
                        </m:sSup>
                      </m:e>
                    </m:rad>
                  </m:oMath>
                </m:oMathPara>
              </a14:m>
              <a:endParaRPr lang="en-US" sz="1600"/>
            </a:p>
          </xdr:txBody>
        </xdr:sp>
      </mc:Choice>
      <mc:Fallback xmlns="">
        <xdr:sp macro="" textlink="">
          <xdr:nvSpPr>
            <xdr:cNvPr id="8" name="TextBox 7">
              <a:extLst>
                <a:ext uri="{FF2B5EF4-FFF2-40B4-BE49-F238E27FC236}">
                  <a16:creationId xmlns:a16="http://schemas.microsoft.com/office/drawing/2014/main" id="{F8F2A83B-B56C-4F23-8DE4-A7FCD06EDA1E}"/>
                </a:ext>
              </a:extLst>
            </xdr:cNvPr>
            <xdr:cNvSpPr txBox="1"/>
          </xdr:nvSpPr>
          <xdr:spPr>
            <a:xfrm>
              <a:off x="12008555" y="4731103"/>
              <a:ext cx="5137817" cy="302712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600" b="0" i="0">
                  <a:latin typeface="Cambria Math" panose="02040503050406030204" pitchFamily="18" charset="0"/>
                </a:rPr>
                <a:t>𝑑𝑖𝑎𝑔𝑜𝑛𝑎𝑙 𝑑𝑖𝑠𝑡𝑎𝑛𝑐𝑒(𝑘𝑚)=√(〖</a:t>
              </a:r>
              <a:r>
                <a:rPr lang="en-AU" sz="16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600" b="0" i="0">
                  <a:latin typeface="Cambria Math" panose="02040503050406030204" pitchFamily="18" charset="0"/>
                </a:rPr>
                <a:t>𝐿𝑎𝑡𝑖𝑡𝑢𝑑𝑒〗^2+〖</a:t>
              </a:r>
              <a:r>
                <a:rPr lang="en-AU" sz="16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600" b="0" i="0">
                  <a:latin typeface="Cambria Math" panose="02040503050406030204" pitchFamily="18" charset="0"/>
                </a:rPr>
                <a:t>𝐿𝑜𝑛𝑔𝑖𝑡𝑢𝑑𝑒〗^2 )</a:t>
              </a:r>
              <a:endParaRPr lang="en-US" sz="1600"/>
            </a:p>
          </xdr:txBody>
        </xdr:sp>
      </mc:Fallback>
    </mc:AlternateContent>
    <xdr:clientData/>
  </xdr:oneCellAnchor>
  <xdr:oneCellAnchor>
    <xdr:from>
      <xdr:col>13</xdr:col>
      <xdr:colOff>96661</xdr:colOff>
      <xdr:row>0</xdr:row>
      <xdr:rowOff>0</xdr:rowOff>
    </xdr:from>
    <xdr:ext cx="7247049" cy="467500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9" name="TextBox 8">
              <a:extLst>
                <a:ext uri="{FF2B5EF4-FFF2-40B4-BE49-F238E27FC236}">
                  <a16:creationId xmlns:a16="http://schemas.microsoft.com/office/drawing/2014/main" id="{C17CC69D-E702-4539-8832-C33F0BB17CD2}"/>
                </a:ext>
              </a:extLst>
            </xdr:cNvPr>
            <xdr:cNvSpPr txBox="1"/>
          </xdr:nvSpPr>
          <xdr:spPr>
            <a:xfrm>
              <a:off x="11399661" y="0"/>
              <a:ext cx="7247049" cy="467500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600" b="0" i="1">
                        <a:latin typeface="Cambria Math" panose="02040503050406030204" pitchFamily="18" charset="0"/>
                      </a:rPr>
                      <m:t>𝑑𝑖𝑠𝑡𝑎𝑛𝑐𝑒</m:t>
                    </m:r>
                    <m:d>
                      <m:dPr>
                        <m:ctrlPr>
                          <a:rPr lang="en-AU" sz="16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𝑘𝑚</m:t>
                        </m:r>
                      </m:e>
                    </m:d>
                    <m:d>
                      <m:dPr>
                        <m:ctrlPr>
                          <a:rPr lang="en-AU" sz="16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𝐿𝑎𝑡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𝑜𝑟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𝐿𝑜𝑛𝑔</m:t>
                        </m:r>
                      </m:e>
                    </m:d>
                    <m:r>
                      <a:rPr lang="en-AU" sz="1600" b="0" i="1">
                        <a:latin typeface="Cambria Math" panose="02040503050406030204" pitchFamily="18" charset="0"/>
                      </a:rPr>
                      <m:t>=</m:t>
                    </m:r>
                    <m:f>
                      <m:fPr>
                        <m:ctrlPr>
                          <a:rPr lang="en-AU" sz="1600" b="0" i="1">
                            <a:latin typeface="Cambria Math" panose="02040503050406030204" pitchFamily="18" charset="0"/>
                          </a:rPr>
                        </m:ctrlPr>
                      </m:fPr>
                      <m:num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𝑑𝑒𝑐𝑖𝑚𝑎𝑙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𝑑𝑒𝑔𝑟𝑒𝑒𝑠</m:t>
                        </m:r>
                      </m:num>
                      <m:den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360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°</m:t>
                        </m:r>
                      </m:den>
                    </m:f>
                    <m:r>
                      <a:rPr lang="en-AU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×2×</m:t>
                    </m:r>
                    <m:r>
                      <a:rPr lang="en-AU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𝜋</m:t>
                    </m:r>
                    <m:r>
                      <a:rPr lang="en-AU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×</m:t>
                    </m:r>
                    <m:d>
                      <m:dPr>
                        <m:ctrlP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6371 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𝑘𝑚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+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𝑎𝑙𝑡𝑖𝑡𝑢𝑑𝑒</m:t>
                        </m:r>
                      </m:e>
                    </m:d>
                  </m:oMath>
                </m:oMathPara>
              </a14:m>
              <a:endParaRPr lang="en-US" sz="1600"/>
            </a:p>
          </xdr:txBody>
        </xdr:sp>
      </mc:Choice>
      <mc:Fallback xmlns="">
        <xdr:sp macro="" textlink="">
          <xdr:nvSpPr>
            <xdr:cNvPr id="9" name="TextBox 8">
              <a:extLst>
                <a:ext uri="{FF2B5EF4-FFF2-40B4-BE49-F238E27FC236}">
                  <a16:creationId xmlns:a16="http://schemas.microsoft.com/office/drawing/2014/main" id="{C17CC69D-E702-4539-8832-C33F0BB17CD2}"/>
                </a:ext>
              </a:extLst>
            </xdr:cNvPr>
            <xdr:cNvSpPr txBox="1"/>
          </xdr:nvSpPr>
          <xdr:spPr>
            <a:xfrm>
              <a:off x="10885311" y="2059164"/>
              <a:ext cx="7247049" cy="467500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600" b="0" i="0">
                  <a:latin typeface="Cambria Math" panose="02040503050406030204" pitchFamily="18" charset="0"/>
                </a:rPr>
                <a:t>𝑑𝑖𝑠𝑡𝑎𝑛𝑐𝑒(𝑘𝑚)(𝐿𝑎𝑡 𝑜𝑟 𝐿𝑜𝑛𝑔)=(𝑑𝑒𝑐𝑖𝑚𝑎𝑙 𝑑𝑒𝑔𝑟𝑒𝑒𝑠)/(360</a:t>
              </a:r>
              <a:r>
                <a:rPr lang="en-AU" sz="16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°)×2×𝜋×(6371 𝑘𝑚+𝑎𝑙𝑡𝑖𝑡𝑢𝑑𝑒)</a:t>
              </a:r>
              <a:endParaRPr lang="en-US" sz="1600"/>
            </a:p>
          </xdr:txBody>
        </xdr:sp>
      </mc:Fallback>
    </mc:AlternateContent>
    <xdr:clientData/>
  </xdr:oneCellAnchor>
  <xdr:oneCellAnchor>
    <xdr:from>
      <xdr:col>13</xdr:col>
      <xdr:colOff>432505</xdr:colOff>
      <xdr:row>0</xdr:row>
      <xdr:rowOff>0</xdr:rowOff>
    </xdr:from>
    <xdr:ext cx="2321085" cy="25045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0" name="TextBox 9">
              <a:extLst>
                <a:ext uri="{FF2B5EF4-FFF2-40B4-BE49-F238E27FC236}">
                  <a16:creationId xmlns:a16="http://schemas.microsoft.com/office/drawing/2014/main" id="{4F529CCD-457F-4C83-B93F-7FF44099079C}"/>
                </a:ext>
              </a:extLst>
            </xdr:cNvPr>
            <xdr:cNvSpPr txBox="1"/>
          </xdr:nvSpPr>
          <xdr:spPr>
            <a:xfrm>
              <a:off x="11735505" y="0"/>
              <a:ext cx="2321085" cy="25045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∆</m:t>
                    </m:r>
                    <m:r>
                      <a:rPr lang="en-US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𝐿𝑎𝑡𝑖𝑡𝑢𝑑𝑒</m:t>
                    </m:r>
                    <m:r>
                      <a:rPr lang="en-US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=</m:t>
                    </m:r>
                    <m:sSub>
                      <m:sSubPr>
                        <m:ctrlPr>
                          <a:rPr lang="en-US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</m:ctrlPr>
                      </m:sSubPr>
                      <m:e>
                        <m:r>
                          <a:rPr lang="en-US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𝐿𝑎𝑡</m:t>
                        </m:r>
                      </m:e>
                      <m:sub>
                        <m:r>
                          <a:rPr lang="en-US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2</m:t>
                        </m:r>
                      </m:sub>
                    </m:sSub>
                    <m:r>
                      <a:rPr lang="en-US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−</m:t>
                    </m:r>
                    <m:sSub>
                      <m:sSubPr>
                        <m:ctrlPr>
                          <a:rPr lang="en-US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</m:ctrlPr>
                      </m:sSubPr>
                      <m:e>
                        <m:r>
                          <a:rPr lang="en-US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𝐿𝑎𝑡</m:t>
                        </m:r>
                      </m:e>
                      <m:sub>
                        <m:r>
                          <a:rPr lang="en-US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1</m:t>
                        </m:r>
                      </m:sub>
                    </m:sSub>
                  </m:oMath>
                </m:oMathPara>
              </a14:m>
              <a:endParaRPr lang="en-US" sz="1600"/>
            </a:p>
          </xdr:txBody>
        </xdr:sp>
      </mc:Choice>
      <mc:Fallback xmlns="">
        <xdr:sp macro="" textlink="">
          <xdr:nvSpPr>
            <xdr:cNvPr id="10" name="TextBox 9">
              <a:extLst>
                <a:ext uri="{FF2B5EF4-FFF2-40B4-BE49-F238E27FC236}">
                  <a16:creationId xmlns:a16="http://schemas.microsoft.com/office/drawing/2014/main" id="{4F529CCD-457F-4C83-B93F-7FF44099079C}"/>
                </a:ext>
              </a:extLst>
            </xdr:cNvPr>
            <xdr:cNvSpPr txBox="1"/>
          </xdr:nvSpPr>
          <xdr:spPr>
            <a:xfrm>
              <a:off x="11221155" y="3988153"/>
              <a:ext cx="2321085" cy="25045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6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US" sz="16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𝐿𝑎𝑡𝑖𝑡𝑢𝑑𝑒=〖𝐿𝑎𝑡〗_2−〖𝐿𝑎𝑡〗_1</a:t>
              </a:r>
              <a:endParaRPr lang="en-US" sz="1600"/>
            </a:p>
          </xdr:txBody>
        </xdr:sp>
      </mc:Fallback>
    </mc:AlternateContent>
    <xdr:clientData/>
  </xdr:oneCellAnchor>
  <xdr:oneCellAnchor>
    <xdr:from>
      <xdr:col>19</xdr:col>
      <xdr:colOff>108655</xdr:colOff>
      <xdr:row>0</xdr:row>
      <xdr:rowOff>0</xdr:rowOff>
    </xdr:from>
    <xdr:ext cx="2489143" cy="25045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1" name="TextBox 10">
              <a:extLst>
                <a:ext uri="{FF2B5EF4-FFF2-40B4-BE49-F238E27FC236}">
                  <a16:creationId xmlns:a16="http://schemas.microsoft.com/office/drawing/2014/main" id="{A8737E83-7BB6-4811-840A-AE3447212F55}"/>
                </a:ext>
              </a:extLst>
            </xdr:cNvPr>
            <xdr:cNvSpPr txBox="1"/>
          </xdr:nvSpPr>
          <xdr:spPr>
            <a:xfrm>
              <a:off x="15145455" y="0"/>
              <a:ext cx="2489143" cy="25045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∆</m:t>
                    </m:r>
                    <m:r>
                      <a:rPr lang="en-US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𝐿𝑜𝑛𝑔𝑖𝑡𝑢𝑑𝑒</m:t>
                    </m:r>
                    <m:r>
                      <a:rPr lang="en-US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=</m:t>
                    </m:r>
                    <m:sSub>
                      <m:sSubPr>
                        <m:ctrlPr>
                          <a:rPr lang="en-US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</m:ctrlPr>
                      </m:sSubPr>
                      <m:e>
                        <m:r>
                          <a:rPr lang="en-US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𝐿𝑜𝑛</m:t>
                        </m:r>
                      </m:e>
                      <m:sub>
                        <m:r>
                          <a:rPr lang="en-US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2</m:t>
                        </m:r>
                      </m:sub>
                    </m:sSub>
                    <m:r>
                      <a:rPr lang="en-US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−</m:t>
                    </m:r>
                    <m:sSub>
                      <m:sSubPr>
                        <m:ctrlPr>
                          <a:rPr lang="en-US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</m:ctrlPr>
                      </m:sSubPr>
                      <m:e>
                        <m:r>
                          <a:rPr lang="en-US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𝐿𝑜𝑛</m:t>
                        </m:r>
                      </m:e>
                      <m:sub>
                        <m:r>
                          <a:rPr lang="en-US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1</m:t>
                        </m:r>
                      </m:sub>
                    </m:sSub>
                  </m:oMath>
                </m:oMathPara>
              </a14:m>
              <a:endParaRPr lang="en-US" sz="1600"/>
            </a:p>
          </xdr:txBody>
        </xdr:sp>
      </mc:Choice>
      <mc:Fallback xmlns="">
        <xdr:sp macro="" textlink="">
          <xdr:nvSpPr>
            <xdr:cNvPr id="11" name="TextBox 10">
              <a:extLst>
                <a:ext uri="{FF2B5EF4-FFF2-40B4-BE49-F238E27FC236}">
                  <a16:creationId xmlns:a16="http://schemas.microsoft.com/office/drawing/2014/main" id="{A8737E83-7BB6-4811-840A-AE3447212F55}"/>
                </a:ext>
              </a:extLst>
            </xdr:cNvPr>
            <xdr:cNvSpPr txBox="1"/>
          </xdr:nvSpPr>
          <xdr:spPr>
            <a:xfrm>
              <a:off x="14631105" y="4000853"/>
              <a:ext cx="2489143" cy="25045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6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US" sz="16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𝐿𝑜𝑛𝑔𝑖𝑡𝑢𝑑𝑒=〖𝐿𝑜𝑛〗_2−〖𝐿𝑜𝑛〗_1</a:t>
              </a:r>
              <a:endParaRPr lang="en-US" sz="1600"/>
            </a:p>
          </xdr:txBody>
        </xdr:sp>
      </mc:Fallback>
    </mc:AlternateContent>
    <xdr:clientData/>
  </xdr:oneCellAnchor>
  <xdr:oneCellAnchor>
    <xdr:from>
      <xdr:col>0</xdr:col>
      <xdr:colOff>914400</xdr:colOff>
      <xdr:row>25</xdr:row>
      <xdr:rowOff>101600</xdr:rowOff>
    </xdr:from>
    <xdr:ext cx="4255076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2" name="TextBox 21">
              <a:extLst>
                <a:ext uri="{FF2B5EF4-FFF2-40B4-BE49-F238E27FC236}">
                  <a16:creationId xmlns:a16="http://schemas.microsoft.com/office/drawing/2014/main" id="{4A077857-F696-47D5-B73A-5B89C9DEBF45}"/>
                </a:ext>
              </a:extLst>
            </xdr:cNvPr>
            <xdr:cNvSpPr txBox="1"/>
          </xdr:nvSpPr>
          <xdr:spPr>
            <a:xfrm>
              <a:off x="914400" y="4705350"/>
              <a:ext cx="4255076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d>
                      <m:d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400" b="0" i="1">
                            <a:latin typeface="Cambria Math" panose="02040503050406030204" pitchFamily="18" charset="0"/>
                          </a:rPr>
                          <m:t>180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𝜃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270</m:t>
                        </m:r>
                      </m:e>
                    </m:d>
                    <m:r>
                      <a:rPr lang="en-AU" sz="1400" b="0" i="1">
                        <a:latin typeface="Cambria Math" panose="02040503050406030204" pitchFamily="18" charset="0"/>
                      </a:rPr>
                      <m:t>=180</m:t>
                    </m:r>
                    <m:r>
                      <a:rPr lang="en-AU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𝐿𝑜𝑛𝑔𝑖𝑡𝑢𝑑𝑒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𝐿𝑎𝑡𝑖𝑡𝑢𝑑𝑒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22" name="TextBox 21">
              <a:extLst>
                <a:ext uri="{FF2B5EF4-FFF2-40B4-BE49-F238E27FC236}">
                  <a16:creationId xmlns:a16="http://schemas.microsoft.com/office/drawing/2014/main" id="{4A077857-F696-47D5-B73A-5B89C9DEBF45}"/>
                </a:ext>
              </a:extLst>
            </xdr:cNvPr>
            <xdr:cNvSpPr txBox="1"/>
          </xdr:nvSpPr>
          <xdr:spPr>
            <a:xfrm>
              <a:off x="914400" y="4705350"/>
              <a:ext cx="4255076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𝑇𝑟𝑎𝑐𝑘(180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𝜃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270)</a:t>
              </a:r>
              <a:r>
                <a:rPr lang="en-AU" sz="1400" b="0" i="0">
                  <a:latin typeface="Cambria Math" panose="02040503050406030204" pitchFamily="18" charset="0"/>
                </a:rPr>
                <a:t>=180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</a:t>
              </a:r>
              <a:r>
                <a:rPr lang="en-AU" sz="1400" b="0" i="0">
                  <a:latin typeface="Cambria Math" panose="02040503050406030204" pitchFamily="18" charset="0"/>
                </a:rPr>
                <a:t>+tan^(−1)⁡(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𝐿𝑜𝑛𝑔𝑖𝑡𝑢𝑑𝑒/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𝐿𝑎𝑡𝑖𝑡𝑢𝑑𝑒)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0</xdr:col>
      <xdr:colOff>914400</xdr:colOff>
      <xdr:row>58</xdr:row>
      <xdr:rowOff>101600</xdr:rowOff>
    </xdr:from>
    <xdr:ext cx="4255076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2" name="TextBox 11">
              <a:extLst>
                <a:ext uri="{FF2B5EF4-FFF2-40B4-BE49-F238E27FC236}">
                  <a16:creationId xmlns:a16="http://schemas.microsoft.com/office/drawing/2014/main" id="{1C9ECED4-8EEA-4845-93D7-B093D5DB5D81}"/>
                </a:ext>
              </a:extLst>
            </xdr:cNvPr>
            <xdr:cNvSpPr txBox="1"/>
          </xdr:nvSpPr>
          <xdr:spPr>
            <a:xfrm>
              <a:off x="914400" y="10782300"/>
              <a:ext cx="4255076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d>
                      <m:d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400" b="0" i="1">
                            <a:latin typeface="Cambria Math" panose="02040503050406030204" pitchFamily="18" charset="0"/>
                          </a:rPr>
                          <m:t>180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𝜃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270</m:t>
                        </m:r>
                      </m:e>
                    </m:d>
                    <m:r>
                      <a:rPr lang="en-AU" sz="1400" b="0" i="1">
                        <a:latin typeface="Cambria Math" panose="02040503050406030204" pitchFamily="18" charset="0"/>
                      </a:rPr>
                      <m:t>=180</m:t>
                    </m:r>
                    <m:r>
                      <a:rPr lang="en-AU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𝐿𝑜𝑛𝑔𝑖𝑡𝑢𝑑𝑒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𝐿𝑎𝑡𝑖𝑡𝑢𝑑𝑒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12" name="TextBox 11">
              <a:extLst>
                <a:ext uri="{FF2B5EF4-FFF2-40B4-BE49-F238E27FC236}">
                  <a16:creationId xmlns:a16="http://schemas.microsoft.com/office/drawing/2014/main" id="{1C9ECED4-8EEA-4845-93D7-B093D5DB5D81}"/>
                </a:ext>
              </a:extLst>
            </xdr:cNvPr>
            <xdr:cNvSpPr txBox="1"/>
          </xdr:nvSpPr>
          <xdr:spPr>
            <a:xfrm>
              <a:off x="914400" y="10782300"/>
              <a:ext cx="4255076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𝑇𝑟𝑎𝑐𝑘(180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𝜃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270)</a:t>
              </a:r>
              <a:r>
                <a:rPr lang="en-AU" sz="1400" b="0" i="0">
                  <a:latin typeface="Cambria Math" panose="02040503050406030204" pitchFamily="18" charset="0"/>
                </a:rPr>
                <a:t>=180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</a:t>
              </a:r>
              <a:r>
                <a:rPr lang="en-AU" sz="1400" b="0" i="0">
                  <a:latin typeface="Cambria Math" panose="02040503050406030204" pitchFamily="18" charset="0"/>
                </a:rPr>
                <a:t>+tan^(−1)⁡(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𝐿𝑜𝑛𝑔𝑖𝑡𝑢𝑑𝑒/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𝐿𝑎𝑡𝑖𝑡𝑢𝑑𝑒)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0</xdr:col>
      <xdr:colOff>914400</xdr:colOff>
      <xdr:row>25</xdr:row>
      <xdr:rowOff>101600</xdr:rowOff>
    </xdr:from>
    <xdr:ext cx="4255076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4" name="TextBox 13">
              <a:extLst>
                <a:ext uri="{FF2B5EF4-FFF2-40B4-BE49-F238E27FC236}">
                  <a16:creationId xmlns:a16="http://schemas.microsoft.com/office/drawing/2014/main" id="{DB116285-0C95-4741-9FCD-B7FA939F1BEB}"/>
                </a:ext>
              </a:extLst>
            </xdr:cNvPr>
            <xdr:cNvSpPr txBox="1"/>
          </xdr:nvSpPr>
          <xdr:spPr>
            <a:xfrm>
              <a:off x="914400" y="4705350"/>
              <a:ext cx="4255076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d>
                      <m:d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400" b="0" i="1">
                            <a:latin typeface="Cambria Math" panose="02040503050406030204" pitchFamily="18" charset="0"/>
                          </a:rPr>
                          <m:t>180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𝜃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270</m:t>
                        </m:r>
                      </m:e>
                    </m:d>
                    <m:r>
                      <a:rPr lang="en-AU" sz="1400" b="0" i="1">
                        <a:latin typeface="Cambria Math" panose="02040503050406030204" pitchFamily="18" charset="0"/>
                      </a:rPr>
                      <m:t>=180</m:t>
                    </m:r>
                    <m:r>
                      <a:rPr lang="en-AU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𝐿𝑜𝑛𝑔𝑖𝑡𝑢𝑑𝑒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𝐿𝑎𝑡𝑖𝑡𝑢𝑑𝑒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14" name="TextBox 13">
              <a:extLst>
                <a:ext uri="{FF2B5EF4-FFF2-40B4-BE49-F238E27FC236}">
                  <a16:creationId xmlns:a16="http://schemas.microsoft.com/office/drawing/2014/main" id="{DB116285-0C95-4741-9FCD-B7FA939F1BEB}"/>
                </a:ext>
              </a:extLst>
            </xdr:cNvPr>
            <xdr:cNvSpPr txBox="1"/>
          </xdr:nvSpPr>
          <xdr:spPr>
            <a:xfrm>
              <a:off x="914400" y="4705350"/>
              <a:ext cx="4255076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𝑇𝑟𝑎𝑐𝑘(180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𝜃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270)</a:t>
              </a:r>
              <a:r>
                <a:rPr lang="en-AU" sz="1400" b="0" i="0">
                  <a:latin typeface="Cambria Math" panose="02040503050406030204" pitchFamily="18" charset="0"/>
                </a:rPr>
                <a:t>=180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</a:t>
              </a:r>
              <a:r>
                <a:rPr lang="en-AU" sz="1400" b="0" i="0">
                  <a:latin typeface="Cambria Math" panose="02040503050406030204" pitchFamily="18" charset="0"/>
                </a:rPr>
                <a:t>+tan^(−1)⁡(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𝐿𝑜𝑛𝑔𝑖𝑡𝑢𝑑𝑒/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𝐿𝑎𝑡𝑖𝑡𝑢𝑑𝑒)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0</xdr:col>
      <xdr:colOff>914400</xdr:colOff>
      <xdr:row>58</xdr:row>
      <xdr:rowOff>101600</xdr:rowOff>
    </xdr:from>
    <xdr:ext cx="4255076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5" name="TextBox 14">
              <a:extLst>
                <a:ext uri="{FF2B5EF4-FFF2-40B4-BE49-F238E27FC236}">
                  <a16:creationId xmlns:a16="http://schemas.microsoft.com/office/drawing/2014/main" id="{A66DE122-10B1-4020-965A-332A6AE51A24}"/>
                </a:ext>
              </a:extLst>
            </xdr:cNvPr>
            <xdr:cNvSpPr txBox="1"/>
          </xdr:nvSpPr>
          <xdr:spPr>
            <a:xfrm>
              <a:off x="914400" y="10782300"/>
              <a:ext cx="4255076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d>
                      <m:d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400" b="0" i="1">
                            <a:latin typeface="Cambria Math" panose="02040503050406030204" pitchFamily="18" charset="0"/>
                          </a:rPr>
                          <m:t>180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𝜃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270</m:t>
                        </m:r>
                      </m:e>
                    </m:d>
                    <m:r>
                      <a:rPr lang="en-AU" sz="1400" b="0" i="1">
                        <a:latin typeface="Cambria Math" panose="02040503050406030204" pitchFamily="18" charset="0"/>
                      </a:rPr>
                      <m:t>=180</m:t>
                    </m:r>
                    <m:r>
                      <a:rPr lang="en-AU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𝐿𝑜𝑛𝑔𝑖𝑡𝑢𝑑𝑒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𝐿𝑎𝑡𝑖𝑡𝑢𝑑𝑒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15" name="TextBox 14">
              <a:extLst>
                <a:ext uri="{FF2B5EF4-FFF2-40B4-BE49-F238E27FC236}">
                  <a16:creationId xmlns:a16="http://schemas.microsoft.com/office/drawing/2014/main" id="{A66DE122-10B1-4020-965A-332A6AE51A24}"/>
                </a:ext>
              </a:extLst>
            </xdr:cNvPr>
            <xdr:cNvSpPr txBox="1"/>
          </xdr:nvSpPr>
          <xdr:spPr>
            <a:xfrm>
              <a:off x="914400" y="10782300"/>
              <a:ext cx="4255076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𝑇𝑟𝑎𝑐𝑘(180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𝜃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270)</a:t>
              </a:r>
              <a:r>
                <a:rPr lang="en-AU" sz="1400" b="0" i="0">
                  <a:latin typeface="Cambria Math" panose="02040503050406030204" pitchFamily="18" charset="0"/>
                </a:rPr>
                <a:t>=180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</a:t>
              </a:r>
              <a:r>
                <a:rPr lang="en-AU" sz="1400" b="0" i="0">
                  <a:latin typeface="Cambria Math" panose="02040503050406030204" pitchFamily="18" charset="0"/>
                </a:rPr>
                <a:t>+tan^(−1)⁡(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𝐿𝑜𝑛𝑔𝑖𝑡𝑢𝑑𝑒/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𝐿𝑎𝑡𝑖𝑡𝑢𝑑𝑒)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0</xdr:col>
      <xdr:colOff>914400</xdr:colOff>
      <xdr:row>58</xdr:row>
      <xdr:rowOff>101600</xdr:rowOff>
    </xdr:from>
    <xdr:ext cx="4255076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6" name="TextBox 15">
              <a:extLst>
                <a:ext uri="{FF2B5EF4-FFF2-40B4-BE49-F238E27FC236}">
                  <a16:creationId xmlns:a16="http://schemas.microsoft.com/office/drawing/2014/main" id="{AACE4402-3523-46DB-9DDC-65A88D200AB4}"/>
                </a:ext>
              </a:extLst>
            </xdr:cNvPr>
            <xdr:cNvSpPr txBox="1"/>
          </xdr:nvSpPr>
          <xdr:spPr>
            <a:xfrm>
              <a:off x="914400" y="10782300"/>
              <a:ext cx="4255076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d>
                      <m:d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400" b="0" i="1">
                            <a:latin typeface="Cambria Math" panose="02040503050406030204" pitchFamily="18" charset="0"/>
                          </a:rPr>
                          <m:t>180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𝜃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270</m:t>
                        </m:r>
                      </m:e>
                    </m:d>
                    <m:r>
                      <a:rPr lang="en-AU" sz="1400" b="0" i="1">
                        <a:latin typeface="Cambria Math" panose="02040503050406030204" pitchFamily="18" charset="0"/>
                      </a:rPr>
                      <m:t>=180</m:t>
                    </m:r>
                    <m:r>
                      <a:rPr lang="en-AU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𝐿𝑜𝑛𝑔𝑖𝑡𝑢𝑑𝑒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𝐿𝑎𝑡𝑖𝑡𝑢𝑑𝑒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16" name="TextBox 15">
              <a:extLst>
                <a:ext uri="{FF2B5EF4-FFF2-40B4-BE49-F238E27FC236}">
                  <a16:creationId xmlns:a16="http://schemas.microsoft.com/office/drawing/2014/main" id="{AACE4402-3523-46DB-9DDC-65A88D200AB4}"/>
                </a:ext>
              </a:extLst>
            </xdr:cNvPr>
            <xdr:cNvSpPr txBox="1"/>
          </xdr:nvSpPr>
          <xdr:spPr>
            <a:xfrm>
              <a:off x="914400" y="10782300"/>
              <a:ext cx="4255076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𝑇𝑟𝑎𝑐𝑘(180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𝜃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270)</a:t>
              </a:r>
              <a:r>
                <a:rPr lang="en-AU" sz="1400" b="0" i="0">
                  <a:latin typeface="Cambria Math" panose="02040503050406030204" pitchFamily="18" charset="0"/>
                </a:rPr>
                <a:t>=180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</a:t>
              </a:r>
              <a:r>
                <a:rPr lang="en-AU" sz="1400" b="0" i="0">
                  <a:latin typeface="Cambria Math" panose="02040503050406030204" pitchFamily="18" charset="0"/>
                </a:rPr>
                <a:t>+tan^(−1)⁡(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𝐿𝑜𝑛𝑔𝑖𝑡𝑢𝑑𝑒/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𝐿𝑎𝑡𝑖𝑡𝑢𝑑𝑒)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0</xdr:col>
      <xdr:colOff>914400</xdr:colOff>
      <xdr:row>91</xdr:row>
      <xdr:rowOff>101600</xdr:rowOff>
    </xdr:from>
    <xdr:ext cx="4255076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7" name="TextBox 16">
              <a:extLst>
                <a:ext uri="{FF2B5EF4-FFF2-40B4-BE49-F238E27FC236}">
                  <a16:creationId xmlns:a16="http://schemas.microsoft.com/office/drawing/2014/main" id="{3E0F706C-C026-43A1-9826-07413D5CB2D2}"/>
                </a:ext>
              </a:extLst>
            </xdr:cNvPr>
            <xdr:cNvSpPr txBox="1"/>
          </xdr:nvSpPr>
          <xdr:spPr>
            <a:xfrm>
              <a:off x="914400" y="10782300"/>
              <a:ext cx="4255076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d>
                      <m:d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400" b="0" i="1">
                            <a:latin typeface="Cambria Math" panose="02040503050406030204" pitchFamily="18" charset="0"/>
                          </a:rPr>
                          <m:t>180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𝜃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270</m:t>
                        </m:r>
                      </m:e>
                    </m:d>
                    <m:r>
                      <a:rPr lang="en-AU" sz="1400" b="0" i="1">
                        <a:latin typeface="Cambria Math" panose="02040503050406030204" pitchFamily="18" charset="0"/>
                      </a:rPr>
                      <m:t>=180</m:t>
                    </m:r>
                    <m:r>
                      <a:rPr lang="en-AU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𝐿𝑜𝑛𝑔𝑖𝑡𝑢𝑑𝑒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𝐿𝑎𝑡𝑖𝑡𝑢𝑑𝑒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17" name="TextBox 16">
              <a:extLst>
                <a:ext uri="{FF2B5EF4-FFF2-40B4-BE49-F238E27FC236}">
                  <a16:creationId xmlns:a16="http://schemas.microsoft.com/office/drawing/2014/main" id="{3E0F706C-C026-43A1-9826-07413D5CB2D2}"/>
                </a:ext>
              </a:extLst>
            </xdr:cNvPr>
            <xdr:cNvSpPr txBox="1"/>
          </xdr:nvSpPr>
          <xdr:spPr>
            <a:xfrm>
              <a:off x="914400" y="10782300"/>
              <a:ext cx="4255076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𝑇𝑟𝑎𝑐𝑘(180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𝜃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270)</a:t>
              </a:r>
              <a:r>
                <a:rPr lang="en-AU" sz="1400" b="0" i="0">
                  <a:latin typeface="Cambria Math" panose="02040503050406030204" pitchFamily="18" charset="0"/>
                </a:rPr>
                <a:t>=180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</a:t>
              </a:r>
              <a:r>
                <a:rPr lang="en-AU" sz="1400" b="0" i="0">
                  <a:latin typeface="Cambria Math" panose="02040503050406030204" pitchFamily="18" charset="0"/>
                </a:rPr>
                <a:t>+tan^(−1)⁡(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𝐿𝑜𝑛𝑔𝑖𝑡𝑢𝑑𝑒/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𝐿𝑎𝑡𝑖𝑡𝑢𝑑𝑒)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0</xdr:col>
      <xdr:colOff>914400</xdr:colOff>
      <xdr:row>91</xdr:row>
      <xdr:rowOff>101600</xdr:rowOff>
    </xdr:from>
    <xdr:ext cx="4255076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8" name="TextBox 17">
              <a:extLst>
                <a:ext uri="{FF2B5EF4-FFF2-40B4-BE49-F238E27FC236}">
                  <a16:creationId xmlns:a16="http://schemas.microsoft.com/office/drawing/2014/main" id="{AA53D618-CD22-4824-9261-AFF5A927733F}"/>
                </a:ext>
              </a:extLst>
            </xdr:cNvPr>
            <xdr:cNvSpPr txBox="1"/>
          </xdr:nvSpPr>
          <xdr:spPr>
            <a:xfrm>
              <a:off x="914400" y="10782300"/>
              <a:ext cx="4255076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d>
                      <m:d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400" b="0" i="1">
                            <a:latin typeface="Cambria Math" panose="02040503050406030204" pitchFamily="18" charset="0"/>
                          </a:rPr>
                          <m:t>180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𝜃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270</m:t>
                        </m:r>
                      </m:e>
                    </m:d>
                    <m:r>
                      <a:rPr lang="en-AU" sz="1400" b="0" i="1">
                        <a:latin typeface="Cambria Math" panose="02040503050406030204" pitchFamily="18" charset="0"/>
                      </a:rPr>
                      <m:t>=180</m:t>
                    </m:r>
                    <m:r>
                      <a:rPr lang="en-AU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𝐿𝑜𝑛𝑔𝑖𝑡𝑢𝑑𝑒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𝐿𝑎𝑡𝑖𝑡𝑢𝑑𝑒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18" name="TextBox 17">
              <a:extLst>
                <a:ext uri="{FF2B5EF4-FFF2-40B4-BE49-F238E27FC236}">
                  <a16:creationId xmlns:a16="http://schemas.microsoft.com/office/drawing/2014/main" id="{AA53D618-CD22-4824-9261-AFF5A927733F}"/>
                </a:ext>
              </a:extLst>
            </xdr:cNvPr>
            <xdr:cNvSpPr txBox="1"/>
          </xdr:nvSpPr>
          <xdr:spPr>
            <a:xfrm>
              <a:off x="914400" y="10782300"/>
              <a:ext cx="4255076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𝑇𝑟𝑎𝑐𝑘(180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𝜃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270)</a:t>
              </a:r>
              <a:r>
                <a:rPr lang="en-AU" sz="1400" b="0" i="0">
                  <a:latin typeface="Cambria Math" panose="02040503050406030204" pitchFamily="18" charset="0"/>
                </a:rPr>
                <a:t>=180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</a:t>
              </a:r>
              <a:r>
                <a:rPr lang="en-AU" sz="1400" b="0" i="0">
                  <a:latin typeface="Cambria Math" panose="02040503050406030204" pitchFamily="18" charset="0"/>
                </a:rPr>
                <a:t>+tan^(−1)⁡(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𝐿𝑜𝑛𝑔𝑖𝑡𝑢𝑑𝑒/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𝐿𝑎𝑡𝑖𝑡𝑢𝑑𝑒)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0</xdr:col>
      <xdr:colOff>914400</xdr:colOff>
      <xdr:row>91</xdr:row>
      <xdr:rowOff>101600</xdr:rowOff>
    </xdr:from>
    <xdr:ext cx="4255076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9" name="TextBox 18">
              <a:extLst>
                <a:ext uri="{FF2B5EF4-FFF2-40B4-BE49-F238E27FC236}">
                  <a16:creationId xmlns:a16="http://schemas.microsoft.com/office/drawing/2014/main" id="{2B6A3E63-B76B-4175-895F-8CED05C01594}"/>
                </a:ext>
              </a:extLst>
            </xdr:cNvPr>
            <xdr:cNvSpPr txBox="1"/>
          </xdr:nvSpPr>
          <xdr:spPr>
            <a:xfrm>
              <a:off x="914400" y="10782300"/>
              <a:ext cx="4255076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d>
                      <m:d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400" b="0" i="1">
                            <a:latin typeface="Cambria Math" panose="02040503050406030204" pitchFamily="18" charset="0"/>
                          </a:rPr>
                          <m:t>180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𝜃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270</m:t>
                        </m:r>
                      </m:e>
                    </m:d>
                    <m:r>
                      <a:rPr lang="en-AU" sz="1400" b="0" i="1">
                        <a:latin typeface="Cambria Math" panose="02040503050406030204" pitchFamily="18" charset="0"/>
                      </a:rPr>
                      <m:t>=180</m:t>
                    </m:r>
                    <m:r>
                      <a:rPr lang="en-AU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𝐿𝑜𝑛𝑔𝑖𝑡𝑢𝑑𝑒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𝐿𝑎𝑡𝑖𝑡𝑢𝑑𝑒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19" name="TextBox 18">
              <a:extLst>
                <a:ext uri="{FF2B5EF4-FFF2-40B4-BE49-F238E27FC236}">
                  <a16:creationId xmlns:a16="http://schemas.microsoft.com/office/drawing/2014/main" id="{2B6A3E63-B76B-4175-895F-8CED05C01594}"/>
                </a:ext>
              </a:extLst>
            </xdr:cNvPr>
            <xdr:cNvSpPr txBox="1"/>
          </xdr:nvSpPr>
          <xdr:spPr>
            <a:xfrm>
              <a:off x="914400" y="10782300"/>
              <a:ext cx="4255076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𝑇𝑟𝑎𝑐𝑘(180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𝜃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270)</a:t>
              </a:r>
              <a:r>
                <a:rPr lang="en-AU" sz="1400" b="0" i="0">
                  <a:latin typeface="Cambria Math" panose="02040503050406030204" pitchFamily="18" charset="0"/>
                </a:rPr>
                <a:t>=180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</a:t>
              </a:r>
              <a:r>
                <a:rPr lang="en-AU" sz="1400" b="0" i="0">
                  <a:latin typeface="Cambria Math" panose="02040503050406030204" pitchFamily="18" charset="0"/>
                </a:rPr>
                <a:t>+tan^(−1)⁡(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𝐿𝑜𝑛𝑔𝑖𝑡𝑢𝑑𝑒/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𝐿𝑎𝑡𝑖𝑡𝑢𝑑𝑒)</a:t>
              </a:r>
              <a:endParaRPr lang="en-US" sz="1400"/>
            </a:p>
          </xdr:txBody>
        </xdr:sp>
      </mc:Fallback>
    </mc:AlternateContent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723900</xdr:colOff>
      <xdr:row>25</xdr:row>
      <xdr:rowOff>57150</xdr:rowOff>
    </xdr:from>
    <xdr:ext cx="4255076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" name="TextBox 1">
              <a:extLst>
                <a:ext uri="{FF2B5EF4-FFF2-40B4-BE49-F238E27FC236}">
                  <a16:creationId xmlns:a16="http://schemas.microsoft.com/office/drawing/2014/main" id="{6C191E2D-9D73-4BA2-847C-D255839DEBC8}"/>
                </a:ext>
              </a:extLst>
            </xdr:cNvPr>
            <xdr:cNvSpPr txBox="1"/>
          </xdr:nvSpPr>
          <xdr:spPr>
            <a:xfrm>
              <a:off x="723900" y="4660900"/>
              <a:ext cx="4255076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d>
                      <m:d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US" sz="1400" b="0" i="1">
                            <a:latin typeface="Cambria Math" panose="02040503050406030204" pitchFamily="18" charset="0"/>
                          </a:rPr>
                          <m:t>270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𝜃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&lt;36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0</m:t>
                        </m:r>
                      </m:e>
                    </m:d>
                    <m:r>
                      <a:rPr lang="en-AU" sz="1400" b="0" i="1">
                        <a:latin typeface="Cambria Math" panose="02040503050406030204" pitchFamily="18" charset="0"/>
                      </a:rPr>
                      <m:t>=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270</m:t>
                    </m:r>
                    <m:r>
                      <a:rPr lang="en-AU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2" name="TextBox 1">
              <a:extLst>
                <a:ext uri="{FF2B5EF4-FFF2-40B4-BE49-F238E27FC236}">
                  <a16:creationId xmlns:a16="http://schemas.microsoft.com/office/drawing/2014/main" id="{6C191E2D-9D73-4BA2-847C-D255839DEBC8}"/>
                </a:ext>
              </a:extLst>
            </xdr:cNvPr>
            <xdr:cNvSpPr txBox="1"/>
          </xdr:nvSpPr>
          <xdr:spPr>
            <a:xfrm>
              <a:off x="723900" y="4660900"/>
              <a:ext cx="4255076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𝑇𝑟𝑎𝑐𝑘(</a:t>
              </a:r>
              <a:r>
                <a:rPr lang="en-US" sz="1400" b="0" i="0">
                  <a:latin typeface="Cambria Math" panose="02040503050406030204" pitchFamily="18" charset="0"/>
                </a:rPr>
                <a:t>270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𝜃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&lt;36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0)</a:t>
              </a:r>
              <a:r>
                <a:rPr lang="en-AU" sz="1400" b="0" i="0">
                  <a:latin typeface="Cambria Math" panose="02040503050406030204" pitchFamily="18" charset="0"/>
                </a:rPr>
                <a:t>=</a:t>
              </a:r>
              <a:r>
                <a:rPr lang="en-US" sz="1400" b="0" i="0">
                  <a:latin typeface="Cambria Math" panose="02040503050406030204" pitchFamily="18" charset="0"/>
                </a:rPr>
                <a:t>270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</a:t>
              </a:r>
              <a:r>
                <a:rPr lang="en-AU" sz="1400" b="0" i="0">
                  <a:latin typeface="Cambria Math" panose="02040503050406030204" pitchFamily="18" charset="0"/>
                </a:rPr>
                <a:t>+tan^(−1)⁡(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13</xdr:col>
      <xdr:colOff>563034</xdr:colOff>
      <xdr:row>2</xdr:row>
      <xdr:rowOff>38100</xdr:rowOff>
    </xdr:from>
    <xdr:ext cx="5526769" cy="467500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3" name="TextBox 2">
              <a:extLst>
                <a:ext uri="{FF2B5EF4-FFF2-40B4-BE49-F238E27FC236}">
                  <a16:creationId xmlns:a16="http://schemas.microsoft.com/office/drawing/2014/main" id="{DD6F8C7C-726E-4B2E-A2A9-88E2ED0A6992}"/>
                </a:ext>
              </a:extLst>
            </xdr:cNvPr>
            <xdr:cNvSpPr txBox="1"/>
          </xdr:nvSpPr>
          <xdr:spPr>
            <a:xfrm>
              <a:off x="11764434" y="406400"/>
              <a:ext cx="5526769" cy="467500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600" b="0" i="1">
                        <a:latin typeface="Cambria Math" panose="02040503050406030204" pitchFamily="18" charset="0"/>
                      </a:rPr>
                      <m:t>𝑑𝑖𝑠𝑡𝑎𝑛𝑐𝑒</m:t>
                    </m:r>
                    <m:d>
                      <m:dPr>
                        <m:ctrlPr>
                          <a:rPr lang="en-AU" sz="16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𝑘𝑚</m:t>
                        </m:r>
                      </m:e>
                    </m:d>
                    <m:d>
                      <m:dPr>
                        <m:ctrlPr>
                          <a:rPr lang="en-AU" sz="16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𝐿𝑎𝑡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𝑜𝑟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𝐿𝑜𝑛𝑔</m:t>
                        </m:r>
                      </m:e>
                    </m:d>
                    <m:r>
                      <a:rPr lang="en-AU" sz="1600" b="0" i="1">
                        <a:latin typeface="Cambria Math" panose="02040503050406030204" pitchFamily="18" charset="0"/>
                      </a:rPr>
                      <m:t>=</m:t>
                    </m:r>
                    <m:f>
                      <m:fPr>
                        <m:ctrlPr>
                          <a:rPr lang="en-AU" sz="1600" b="0" i="1">
                            <a:latin typeface="Cambria Math" panose="02040503050406030204" pitchFamily="18" charset="0"/>
                          </a:rPr>
                        </m:ctrlPr>
                      </m:fPr>
                      <m:num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𝑑𝑒𝑐𝑖𝑚𝑎𝑙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𝑑𝑒𝑔𝑟𝑒𝑒𝑠</m:t>
                        </m:r>
                      </m:num>
                      <m:den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360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°</m:t>
                        </m:r>
                      </m:den>
                    </m:f>
                    <m:r>
                      <a:rPr lang="en-AU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×40 000 </m:t>
                    </m:r>
                    <m:r>
                      <a:rPr lang="en-AU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𝑘𝑚</m:t>
                    </m:r>
                  </m:oMath>
                </m:oMathPara>
              </a14:m>
              <a:endParaRPr lang="en-US" sz="1600"/>
            </a:p>
          </xdr:txBody>
        </xdr:sp>
      </mc:Choice>
      <mc:Fallback xmlns="">
        <xdr:sp macro="" textlink="">
          <xdr:nvSpPr>
            <xdr:cNvPr id="3" name="TextBox 2">
              <a:extLst>
                <a:ext uri="{FF2B5EF4-FFF2-40B4-BE49-F238E27FC236}">
                  <a16:creationId xmlns:a16="http://schemas.microsoft.com/office/drawing/2014/main" id="{DD6F8C7C-726E-4B2E-A2A9-88E2ED0A6992}"/>
                </a:ext>
              </a:extLst>
            </xdr:cNvPr>
            <xdr:cNvSpPr txBox="1"/>
          </xdr:nvSpPr>
          <xdr:spPr>
            <a:xfrm>
              <a:off x="11764434" y="406400"/>
              <a:ext cx="5526769" cy="467500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600" b="0" i="0">
                  <a:latin typeface="Cambria Math" panose="02040503050406030204" pitchFamily="18" charset="0"/>
                </a:rPr>
                <a:t>𝑑𝑖𝑠𝑡𝑎𝑛𝑐𝑒(𝑘𝑚)(𝐿𝑎𝑡 𝑜𝑟 𝐿𝑜𝑛𝑔)=(𝑑𝑒𝑐𝑖𝑚𝑎𝑙 𝑑𝑒𝑔𝑟𝑒𝑒𝑠)/(360</a:t>
              </a:r>
              <a:r>
                <a:rPr lang="en-AU" sz="16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°)×40 000 𝑘𝑚</a:t>
              </a:r>
              <a:endParaRPr lang="en-US" sz="1600"/>
            </a:p>
          </xdr:txBody>
        </xdr:sp>
      </mc:Fallback>
    </mc:AlternateContent>
    <xdr:clientData/>
  </xdr:oneCellAnchor>
  <xdr:oneCellAnchor>
    <xdr:from>
      <xdr:col>13</xdr:col>
      <xdr:colOff>375708</xdr:colOff>
      <xdr:row>7</xdr:row>
      <xdr:rowOff>101952</xdr:rowOff>
    </xdr:from>
    <xdr:ext cx="6083140" cy="467500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4" name="TextBox 3">
              <a:extLst>
                <a:ext uri="{FF2B5EF4-FFF2-40B4-BE49-F238E27FC236}">
                  <a16:creationId xmlns:a16="http://schemas.microsoft.com/office/drawing/2014/main" id="{F0E42CD1-2E34-484A-9CE8-C679B8F231E0}"/>
                </a:ext>
              </a:extLst>
            </xdr:cNvPr>
            <xdr:cNvSpPr txBox="1"/>
          </xdr:nvSpPr>
          <xdr:spPr>
            <a:xfrm>
              <a:off x="11577108" y="1391002"/>
              <a:ext cx="6083140" cy="467500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600" b="0" i="1">
                        <a:latin typeface="Cambria Math" panose="02040503050406030204" pitchFamily="18" charset="0"/>
                      </a:rPr>
                      <m:t>𝑑𝑖𝑠𝑡𝑎𝑛𝑐𝑒</m:t>
                    </m:r>
                    <m:d>
                      <m:dPr>
                        <m:ctrlPr>
                          <a:rPr lang="en-AU" sz="16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𝑘𝑚</m:t>
                        </m:r>
                      </m:e>
                    </m:d>
                    <m:d>
                      <m:dPr>
                        <m:ctrlPr>
                          <a:rPr lang="en-AU" sz="16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𝐿𝑎𝑡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𝑜𝑟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𝐿𝑜𝑛𝑔</m:t>
                        </m:r>
                      </m:e>
                    </m:d>
                    <m:r>
                      <a:rPr lang="en-AU" sz="1600" b="0" i="1">
                        <a:latin typeface="Cambria Math" panose="02040503050406030204" pitchFamily="18" charset="0"/>
                      </a:rPr>
                      <m:t>=</m:t>
                    </m:r>
                    <m:f>
                      <m:fPr>
                        <m:ctrlPr>
                          <a:rPr lang="en-AU" sz="1600" b="0" i="1">
                            <a:latin typeface="Cambria Math" panose="02040503050406030204" pitchFamily="18" charset="0"/>
                          </a:rPr>
                        </m:ctrlPr>
                      </m:fPr>
                      <m:num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𝑑𝑒𝑐𝑖𝑚𝑎𝑙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𝑑𝑒𝑔𝑟𝑒𝑒𝑠</m:t>
                        </m:r>
                      </m:num>
                      <m:den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360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°</m:t>
                        </m:r>
                      </m:den>
                    </m:f>
                    <m:r>
                      <a:rPr lang="en-AU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×2×</m:t>
                    </m:r>
                    <m:r>
                      <a:rPr lang="en-AU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𝜋</m:t>
                    </m:r>
                    <m:r>
                      <a:rPr lang="en-AU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×6371 </m:t>
                    </m:r>
                    <m:r>
                      <a:rPr lang="en-AU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𝑘𝑚</m:t>
                    </m:r>
                  </m:oMath>
                </m:oMathPara>
              </a14:m>
              <a:endParaRPr lang="en-US" sz="1600"/>
            </a:p>
          </xdr:txBody>
        </xdr:sp>
      </mc:Choice>
      <mc:Fallback xmlns="">
        <xdr:sp macro="" textlink="">
          <xdr:nvSpPr>
            <xdr:cNvPr id="4" name="TextBox 3">
              <a:extLst>
                <a:ext uri="{FF2B5EF4-FFF2-40B4-BE49-F238E27FC236}">
                  <a16:creationId xmlns:a16="http://schemas.microsoft.com/office/drawing/2014/main" id="{F0E42CD1-2E34-484A-9CE8-C679B8F231E0}"/>
                </a:ext>
              </a:extLst>
            </xdr:cNvPr>
            <xdr:cNvSpPr txBox="1"/>
          </xdr:nvSpPr>
          <xdr:spPr>
            <a:xfrm>
              <a:off x="11577108" y="1391002"/>
              <a:ext cx="6083140" cy="467500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600" b="0" i="0">
                  <a:latin typeface="Cambria Math" panose="02040503050406030204" pitchFamily="18" charset="0"/>
                </a:rPr>
                <a:t>𝑑𝑖𝑠𝑡𝑎𝑛𝑐𝑒(𝑘𝑚)(𝐿𝑎𝑡 𝑜𝑟 𝐿𝑜𝑛𝑔)=(𝑑𝑒𝑐𝑖𝑚𝑎𝑙 𝑑𝑒𝑔𝑟𝑒𝑒𝑠)/(360</a:t>
              </a:r>
              <a:r>
                <a:rPr lang="en-AU" sz="16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°)×2×𝜋×6371 𝑘𝑚</a:t>
              </a:r>
              <a:endParaRPr lang="en-US" sz="1600"/>
            </a:p>
          </xdr:txBody>
        </xdr:sp>
      </mc:Fallback>
    </mc:AlternateContent>
    <xdr:clientData/>
  </xdr:oneCellAnchor>
  <xdr:oneCellAnchor>
    <xdr:from>
      <xdr:col>13</xdr:col>
      <xdr:colOff>279753</xdr:colOff>
      <xdr:row>17</xdr:row>
      <xdr:rowOff>49742</xdr:rowOff>
    </xdr:from>
    <xdr:ext cx="6554679" cy="510717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5" name="TextBox 4">
              <a:extLst>
                <a:ext uri="{FF2B5EF4-FFF2-40B4-BE49-F238E27FC236}">
                  <a16:creationId xmlns:a16="http://schemas.microsoft.com/office/drawing/2014/main" id="{E7D2FCA8-97BE-4A0D-8B51-DA2B267968EE}"/>
                </a:ext>
              </a:extLst>
            </xdr:cNvPr>
            <xdr:cNvSpPr txBox="1"/>
          </xdr:nvSpPr>
          <xdr:spPr>
            <a:xfrm>
              <a:off x="11481153" y="3180292"/>
              <a:ext cx="6554679" cy="510717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600" b="0" i="1">
                        <a:latin typeface="Cambria Math" panose="02040503050406030204" pitchFamily="18" charset="0"/>
                      </a:rPr>
                      <m:t>𝑑𝑖𝑠𝑡𝑎𝑛𝑐𝑒</m:t>
                    </m:r>
                    <m:d>
                      <m:dPr>
                        <m:ctrlPr>
                          <a:rPr lang="en-AU" sz="16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𝑘𝑚</m:t>
                        </m:r>
                      </m:e>
                    </m:d>
                    <m:d>
                      <m:dPr>
                        <m:ctrlPr>
                          <a:rPr lang="en-AU" sz="16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𝐿𝑎𝑡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𝑜𝑟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𝐿𝑜𝑛𝑔</m:t>
                        </m:r>
                      </m:e>
                    </m:d>
                    <m:r>
                      <a:rPr lang="en-AU" sz="1600" b="0" i="1">
                        <a:latin typeface="Cambria Math" panose="02040503050406030204" pitchFamily="18" charset="0"/>
                      </a:rPr>
                      <m:t>=</m:t>
                    </m:r>
                    <m:r>
                      <a:rPr lang="en-AU" sz="1600" b="0" i="1">
                        <a:latin typeface="Cambria Math" panose="02040503050406030204" pitchFamily="18" charset="0"/>
                      </a:rPr>
                      <m:t>𝑑𝑒𝑐𝑖𝑚𝑎𝑙</m:t>
                    </m:r>
                    <m:r>
                      <a:rPr lang="en-AU" sz="1600" b="0" i="1">
                        <a:latin typeface="Cambria Math" panose="02040503050406030204" pitchFamily="18" charset="0"/>
                      </a:rPr>
                      <m:t> </m:t>
                    </m:r>
                    <m:r>
                      <a:rPr lang="en-AU" sz="1600" b="0" i="1">
                        <a:latin typeface="Cambria Math" panose="02040503050406030204" pitchFamily="18" charset="0"/>
                      </a:rPr>
                      <m:t>𝑑𝑒𝑔𝑟𝑒𝑒𝑠</m:t>
                    </m:r>
                    <m:r>
                      <a:rPr lang="en-AU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×60</m:t>
                    </m:r>
                    <m:f>
                      <m:fPr>
                        <m:ctrlP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</m:ctrlPr>
                      </m:fPr>
                      <m:num>
                        <m: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𝑛𝑚</m:t>
                        </m:r>
                      </m:num>
                      <m:den>
                        <m: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𝑑𝑒𝑔𝑟𝑒𝑒</m:t>
                        </m:r>
                      </m:den>
                    </m:f>
                    <m:r>
                      <a:rPr lang="en-AU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×1.852</m:t>
                    </m:r>
                    <m:f>
                      <m:fPr>
                        <m:ctrlP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</m:ctrlPr>
                      </m:fPr>
                      <m:num>
                        <m: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𝑘𝑚</m:t>
                        </m:r>
                      </m:num>
                      <m:den>
                        <m: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𝑛𝑚</m:t>
                        </m:r>
                      </m:den>
                    </m:f>
                  </m:oMath>
                </m:oMathPara>
              </a14:m>
              <a:endParaRPr lang="en-US" sz="1600"/>
            </a:p>
          </xdr:txBody>
        </xdr:sp>
      </mc:Choice>
      <mc:Fallback xmlns="">
        <xdr:sp macro="" textlink="">
          <xdr:nvSpPr>
            <xdr:cNvPr id="5" name="TextBox 4">
              <a:extLst>
                <a:ext uri="{FF2B5EF4-FFF2-40B4-BE49-F238E27FC236}">
                  <a16:creationId xmlns:a16="http://schemas.microsoft.com/office/drawing/2014/main" id="{E7D2FCA8-97BE-4A0D-8B51-DA2B267968EE}"/>
                </a:ext>
              </a:extLst>
            </xdr:cNvPr>
            <xdr:cNvSpPr txBox="1"/>
          </xdr:nvSpPr>
          <xdr:spPr>
            <a:xfrm>
              <a:off x="11481153" y="3180292"/>
              <a:ext cx="6554679" cy="510717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600" b="0" i="0">
                  <a:latin typeface="Cambria Math" panose="02040503050406030204" pitchFamily="18" charset="0"/>
                </a:rPr>
                <a:t>𝑑𝑖𝑠𝑡𝑎𝑛𝑐𝑒(𝑘𝑚)(𝐿𝑎𝑡 𝑜𝑟 𝐿𝑜𝑛𝑔)=𝑑𝑒𝑐𝑖𝑚𝑎𝑙 𝑑𝑒𝑔𝑟𝑒𝑒𝑠</a:t>
              </a:r>
              <a:r>
                <a:rPr lang="en-AU" sz="16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×60 𝑛𝑚/𝑑𝑒𝑔𝑟𝑒𝑒×1.852 𝑘𝑚/𝑛𝑚</a:t>
              </a:r>
              <a:endParaRPr lang="en-US" sz="1600"/>
            </a:p>
          </xdr:txBody>
        </xdr:sp>
      </mc:Fallback>
    </mc:AlternateContent>
    <xdr:clientData/>
  </xdr:oneCellAnchor>
  <xdr:oneCellAnchor>
    <xdr:from>
      <xdr:col>14</xdr:col>
      <xdr:colOff>64205</xdr:colOff>
      <xdr:row>25</xdr:row>
      <xdr:rowOff>133703</xdr:rowOff>
    </xdr:from>
    <xdr:ext cx="5137817" cy="302712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6" name="TextBox 5">
              <a:extLst>
                <a:ext uri="{FF2B5EF4-FFF2-40B4-BE49-F238E27FC236}">
                  <a16:creationId xmlns:a16="http://schemas.microsoft.com/office/drawing/2014/main" id="{AF420A11-AC9D-49A8-8E1C-1EC378223094}"/>
                </a:ext>
              </a:extLst>
            </xdr:cNvPr>
            <xdr:cNvSpPr txBox="1"/>
          </xdr:nvSpPr>
          <xdr:spPr>
            <a:xfrm>
              <a:off x="11887905" y="4737453"/>
              <a:ext cx="5137817" cy="302712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600" b="0" i="1">
                        <a:latin typeface="Cambria Math" panose="02040503050406030204" pitchFamily="18" charset="0"/>
                      </a:rPr>
                      <m:t>𝑑𝑖𝑎𝑔𝑜𝑛𝑎𝑙</m:t>
                    </m:r>
                    <m:r>
                      <a:rPr lang="en-AU" sz="1600" b="0" i="1">
                        <a:latin typeface="Cambria Math" panose="02040503050406030204" pitchFamily="18" charset="0"/>
                      </a:rPr>
                      <m:t> </m:t>
                    </m:r>
                    <m:r>
                      <a:rPr lang="en-AU" sz="1600" b="0" i="1">
                        <a:latin typeface="Cambria Math" panose="02040503050406030204" pitchFamily="18" charset="0"/>
                      </a:rPr>
                      <m:t>𝑑𝑖𝑠𝑡𝑎𝑛𝑐𝑒</m:t>
                    </m:r>
                    <m:d>
                      <m:dPr>
                        <m:ctrlPr>
                          <a:rPr lang="en-AU" sz="16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𝑘𝑚</m:t>
                        </m:r>
                      </m:e>
                    </m:d>
                    <m:r>
                      <a:rPr lang="en-AU" sz="1600" b="0" i="1">
                        <a:latin typeface="Cambria Math" panose="02040503050406030204" pitchFamily="18" charset="0"/>
                      </a:rPr>
                      <m:t>=</m:t>
                    </m:r>
                    <m:rad>
                      <m:radPr>
                        <m:degHide m:val="on"/>
                        <m:ctrlPr>
                          <a:rPr lang="en-AU" sz="1600" b="0" i="1">
                            <a:latin typeface="Cambria Math" panose="02040503050406030204" pitchFamily="18" charset="0"/>
                          </a:rPr>
                        </m:ctrlPr>
                      </m:radPr>
                      <m:deg/>
                      <m:e>
                        <m:sSup>
                          <m:sSupPr>
                            <m:ctrlPr>
                              <a:rPr lang="en-AU" sz="16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a:rPr lang="en-AU" sz="1600" b="0" i="1">
                                <a:latin typeface="Cambria Math" panose="02040503050406030204" pitchFamily="18" charset="0"/>
                                <a:ea typeface="Cambria Math" panose="02040503050406030204" pitchFamily="18" charset="0"/>
                              </a:rPr>
                              <m:t>∆</m:t>
                            </m:r>
                            <m:r>
                              <a:rPr lang="en-AU" sz="1600" b="0" i="1">
                                <a:latin typeface="Cambria Math" panose="02040503050406030204" pitchFamily="18" charset="0"/>
                              </a:rPr>
                              <m:t>𝐿𝑎𝑡𝑖𝑡𝑢𝑑𝑒</m:t>
                            </m:r>
                          </m:e>
                          <m:sup>
                            <m:r>
                              <a:rPr lang="en-AU" sz="1600" b="0" i="1">
                                <a:latin typeface="Cambria Math" panose="02040503050406030204" pitchFamily="18" charset="0"/>
                              </a:rPr>
                              <m:t>2</m:t>
                            </m:r>
                          </m:sup>
                        </m:sSup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+</m:t>
                        </m:r>
                        <m:sSup>
                          <m:sSupPr>
                            <m:ctrlPr>
                              <a:rPr lang="en-AU" sz="16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a:rPr lang="en-AU" sz="1600" b="0" i="1">
                                <a:latin typeface="Cambria Math" panose="02040503050406030204" pitchFamily="18" charset="0"/>
                                <a:ea typeface="Cambria Math" panose="02040503050406030204" pitchFamily="18" charset="0"/>
                              </a:rPr>
                              <m:t>∆</m:t>
                            </m:r>
                            <m:r>
                              <a:rPr lang="en-AU" sz="1600" b="0" i="1">
                                <a:latin typeface="Cambria Math" panose="02040503050406030204" pitchFamily="18" charset="0"/>
                              </a:rPr>
                              <m:t>𝐿𝑜𝑛𝑔𝑖𝑡𝑢𝑑𝑒</m:t>
                            </m:r>
                          </m:e>
                          <m:sup>
                            <m:r>
                              <a:rPr lang="en-AU" sz="1600" b="0" i="1">
                                <a:latin typeface="Cambria Math" panose="02040503050406030204" pitchFamily="18" charset="0"/>
                              </a:rPr>
                              <m:t>2</m:t>
                            </m:r>
                          </m:sup>
                        </m:sSup>
                      </m:e>
                    </m:rad>
                  </m:oMath>
                </m:oMathPara>
              </a14:m>
              <a:endParaRPr lang="en-US" sz="1600"/>
            </a:p>
          </xdr:txBody>
        </xdr:sp>
      </mc:Choice>
      <mc:Fallback xmlns="">
        <xdr:sp macro="" textlink="">
          <xdr:nvSpPr>
            <xdr:cNvPr id="6" name="TextBox 5">
              <a:extLst>
                <a:ext uri="{FF2B5EF4-FFF2-40B4-BE49-F238E27FC236}">
                  <a16:creationId xmlns:a16="http://schemas.microsoft.com/office/drawing/2014/main" id="{AF420A11-AC9D-49A8-8E1C-1EC378223094}"/>
                </a:ext>
              </a:extLst>
            </xdr:cNvPr>
            <xdr:cNvSpPr txBox="1"/>
          </xdr:nvSpPr>
          <xdr:spPr>
            <a:xfrm>
              <a:off x="11887905" y="4737453"/>
              <a:ext cx="5137817" cy="302712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600" b="0" i="0">
                  <a:latin typeface="Cambria Math" panose="02040503050406030204" pitchFamily="18" charset="0"/>
                </a:rPr>
                <a:t>𝑑𝑖𝑎𝑔𝑜𝑛𝑎𝑙 𝑑𝑖𝑠𝑡𝑎𝑛𝑐𝑒(𝑘𝑚)=√(〖</a:t>
              </a:r>
              <a:r>
                <a:rPr lang="en-AU" sz="16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600" b="0" i="0">
                  <a:latin typeface="Cambria Math" panose="02040503050406030204" pitchFamily="18" charset="0"/>
                </a:rPr>
                <a:t>𝐿𝑎𝑡𝑖𝑡𝑢𝑑𝑒〗^2+〖</a:t>
              </a:r>
              <a:r>
                <a:rPr lang="en-AU" sz="16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600" b="0" i="0">
                  <a:latin typeface="Cambria Math" panose="02040503050406030204" pitchFamily="18" charset="0"/>
                </a:rPr>
                <a:t>𝐿𝑜𝑛𝑔𝑖𝑡𝑢𝑑𝑒〗^2 )</a:t>
              </a:r>
              <a:endParaRPr lang="en-US" sz="1600"/>
            </a:p>
          </xdr:txBody>
        </xdr:sp>
      </mc:Fallback>
    </mc:AlternateContent>
    <xdr:clientData/>
  </xdr:oneCellAnchor>
  <xdr:oneCellAnchor>
    <xdr:from>
      <xdr:col>12</xdr:col>
      <xdr:colOff>350661</xdr:colOff>
      <xdr:row>12</xdr:row>
      <xdr:rowOff>128764</xdr:rowOff>
    </xdr:from>
    <xdr:ext cx="7247049" cy="467500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7" name="TextBox 6">
              <a:extLst>
                <a:ext uri="{FF2B5EF4-FFF2-40B4-BE49-F238E27FC236}">
                  <a16:creationId xmlns:a16="http://schemas.microsoft.com/office/drawing/2014/main" id="{97E2AB20-A5E9-4F29-AB67-1946C8EACB7A}"/>
                </a:ext>
              </a:extLst>
            </xdr:cNvPr>
            <xdr:cNvSpPr txBox="1"/>
          </xdr:nvSpPr>
          <xdr:spPr>
            <a:xfrm>
              <a:off x="10929761" y="2338564"/>
              <a:ext cx="7247049" cy="467500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600" b="0" i="1">
                        <a:latin typeface="Cambria Math" panose="02040503050406030204" pitchFamily="18" charset="0"/>
                      </a:rPr>
                      <m:t>𝑑𝑖𝑠𝑡𝑎𝑛𝑐𝑒</m:t>
                    </m:r>
                    <m:d>
                      <m:dPr>
                        <m:ctrlPr>
                          <a:rPr lang="en-AU" sz="16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𝑘𝑚</m:t>
                        </m:r>
                      </m:e>
                    </m:d>
                    <m:d>
                      <m:dPr>
                        <m:ctrlPr>
                          <a:rPr lang="en-AU" sz="16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𝐿𝑎𝑡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𝑜𝑟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𝐿𝑜𝑛𝑔</m:t>
                        </m:r>
                      </m:e>
                    </m:d>
                    <m:r>
                      <a:rPr lang="en-AU" sz="1600" b="0" i="1">
                        <a:latin typeface="Cambria Math" panose="02040503050406030204" pitchFamily="18" charset="0"/>
                      </a:rPr>
                      <m:t>=</m:t>
                    </m:r>
                    <m:f>
                      <m:fPr>
                        <m:ctrlPr>
                          <a:rPr lang="en-AU" sz="1600" b="0" i="1">
                            <a:latin typeface="Cambria Math" panose="02040503050406030204" pitchFamily="18" charset="0"/>
                          </a:rPr>
                        </m:ctrlPr>
                      </m:fPr>
                      <m:num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𝑑𝑒𝑐𝑖𝑚𝑎𝑙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𝑑𝑒𝑔𝑟𝑒𝑒𝑠</m:t>
                        </m:r>
                      </m:num>
                      <m:den>
                        <m:r>
                          <a:rPr lang="en-AU" sz="1600" b="0" i="1">
                            <a:latin typeface="Cambria Math" panose="02040503050406030204" pitchFamily="18" charset="0"/>
                          </a:rPr>
                          <m:t>360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°</m:t>
                        </m:r>
                      </m:den>
                    </m:f>
                    <m:r>
                      <a:rPr lang="en-AU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×2×</m:t>
                    </m:r>
                    <m:r>
                      <a:rPr lang="en-AU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𝜋</m:t>
                    </m:r>
                    <m:r>
                      <a:rPr lang="en-AU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×</m:t>
                    </m:r>
                    <m:d>
                      <m:dPr>
                        <m:ctrlP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6371 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𝑘𝑚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+</m:t>
                        </m:r>
                        <m:r>
                          <a:rPr lang="en-AU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𝑎𝑙𝑡𝑖𝑡𝑢𝑑𝑒</m:t>
                        </m:r>
                      </m:e>
                    </m:d>
                  </m:oMath>
                </m:oMathPara>
              </a14:m>
              <a:endParaRPr lang="en-US" sz="1600"/>
            </a:p>
          </xdr:txBody>
        </xdr:sp>
      </mc:Choice>
      <mc:Fallback xmlns="">
        <xdr:sp macro="" textlink="">
          <xdr:nvSpPr>
            <xdr:cNvPr id="7" name="TextBox 6">
              <a:extLst>
                <a:ext uri="{FF2B5EF4-FFF2-40B4-BE49-F238E27FC236}">
                  <a16:creationId xmlns:a16="http://schemas.microsoft.com/office/drawing/2014/main" id="{97E2AB20-A5E9-4F29-AB67-1946C8EACB7A}"/>
                </a:ext>
              </a:extLst>
            </xdr:cNvPr>
            <xdr:cNvSpPr txBox="1"/>
          </xdr:nvSpPr>
          <xdr:spPr>
            <a:xfrm>
              <a:off x="10929761" y="2338564"/>
              <a:ext cx="7247049" cy="467500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600" b="0" i="0">
                  <a:latin typeface="Cambria Math" panose="02040503050406030204" pitchFamily="18" charset="0"/>
                </a:rPr>
                <a:t>𝑑𝑖𝑠𝑡𝑎𝑛𝑐𝑒(𝑘𝑚)(𝐿𝑎𝑡 𝑜𝑟 𝐿𝑜𝑛𝑔)=(𝑑𝑒𝑐𝑖𝑚𝑎𝑙 𝑑𝑒𝑔𝑟𝑒𝑒𝑠)/(360</a:t>
              </a:r>
              <a:r>
                <a:rPr lang="en-AU" sz="16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°)×2×𝜋×(6371 𝑘𝑚+𝑎𝑙𝑡𝑖𝑡𝑢𝑑𝑒)</a:t>
              </a:r>
              <a:endParaRPr lang="en-US" sz="1600"/>
            </a:p>
          </xdr:txBody>
        </xdr:sp>
      </mc:Fallback>
    </mc:AlternateContent>
    <xdr:clientData/>
  </xdr:oneCellAnchor>
  <xdr:oneCellAnchor>
    <xdr:from>
      <xdr:col>14</xdr:col>
      <xdr:colOff>115005</xdr:colOff>
      <xdr:row>21</xdr:row>
      <xdr:rowOff>165453</xdr:rowOff>
    </xdr:from>
    <xdr:ext cx="2321085" cy="25045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8" name="TextBox 7">
              <a:extLst>
                <a:ext uri="{FF2B5EF4-FFF2-40B4-BE49-F238E27FC236}">
                  <a16:creationId xmlns:a16="http://schemas.microsoft.com/office/drawing/2014/main" id="{6EAA67E5-9F5A-4E57-BA26-28B0A8FE0F38}"/>
                </a:ext>
              </a:extLst>
            </xdr:cNvPr>
            <xdr:cNvSpPr txBox="1"/>
          </xdr:nvSpPr>
          <xdr:spPr>
            <a:xfrm>
              <a:off x="11938705" y="4032603"/>
              <a:ext cx="2321085" cy="25045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∆</m:t>
                    </m:r>
                    <m:r>
                      <a:rPr lang="en-US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𝐿𝑎𝑡𝑖𝑡𝑢𝑑𝑒</m:t>
                    </m:r>
                    <m:r>
                      <a:rPr lang="en-US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=</m:t>
                    </m:r>
                    <m:sSub>
                      <m:sSubPr>
                        <m:ctrlPr>
                          <a:rPr lang="en-US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</m:ctrlPr>
                      </m:sSubPr>
                      <m:e>
                        <m:r>
                          <a:rPr lang="en-US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𝐿𝑎𝑡</m:t>
                        </m:r>
                      </m:e>
                      <m:sub>
                        <m:r>
                          <a:rPr lang="en-US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2</m:t>
                        </m:r>
                      </m:sub>
                    </m:sSub>
                    <m:r>
                      <a:rPr lang="en-US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−</m:t>
                    </m:r>
                    <m:sSub>
                      <m:sSubPr>
                        <m:ctrlPr>
                          <a:rPr lang="en-US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</m:ctrlPr>
                      </m:sSubPr>
                      <m:e>
                        <m:r>
                          <a:rPr lang="en-US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𝐿𝑎𝑡</m:t>
                        </m:r>
                      </m:e>
                      <m:sub>
                        <m:r>
                          <a:rPr lang="en-US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1</m:t>
                        </m:r>
                      </m:sub>
                    </m:sSub>
                  </m:oMath>
                </m:oMathPara>
              </a14:m>
              <a:endParaRPr lang="en-US" sz="1600"/>
            </a:p>
          </xdr:txBody>
        </xdr:sp>
      </mc:Choice>
      <mc:Fallback xmlns="">
        <xdr:sp macro="" textlink="">
          <xdr:nvSpPr>
            <xdr:cNvPr id="8" name="TextBox 7">
              <a:extLst>
                <a:ext uri="{FF2B5EF4-FFF2-40B4-BE49-F238E27FC236}">
                  <a16:creationId xmlns:a16="http://schemas.microsoft.com/office/drawing/2014/main" id="{6EAA67E5-9F5A-4E57-BA26-28B0A8FE0F38}"/>
                </a:ext>
              </a:extLst>
            </xdr:cNvPr>
            <xdr:cNvSpPr txBox="1"/>
          </xdr:nvSpPr>
          <xdr:spPr>
            <a:xfrm>
              <a:off x="11938705" y="4032603"/>
              <a:ext cx="2321085" cy="25045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6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US" sz="16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𝐿𝑎𝑡𝑖𝑡𝑢𝑑𝑒=〖𝐿𝑎𝑡〗_2−〖𝐿𝑎𝑡〗_1</a:t>
              </a:r>
              <a:endParaRPr lang="en-US" sz="1600"/>
            </a:p>
          </xdr:txBody>
        </xdr:sp>
      </mc:Fallback>
    </mc:AlternateContent>
    <xdr:clientData/>
  </xdr:oneCellAnchor>
  <xdr:oneCellAnchor>
    <xdr:from>
      <xdr:col>19</xdr:col>
      <xdr:colOff>121355</xdr:colOff>
      <xdr:row>21</xdr:row>
      <xdr:rowOff>165453</xdr:rowOff>
    </xdr:from>
    <xdr:ext cx="2489143" cy="25045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9" name="TextBox 8">
              <a:extLst>
                <a:ext uri="{FF2B5EF4-FFF2-40B4-BE49-F238E27FC236}">
                  <a16:creationId xmlns:a16="http://schemas.microsoft.com/office/drawing/2014/main" id="{38561008-4B0F-4B6F-9265-7F6E45B1CC2E}"/>
                </a:ext>
              </a:extLst>
            </xdr:cNvPr>
            <xdr:cNvSpPr txBox="1"/>
          </xdr:nvSpPr>
          <xdr:spPr>
            <a:xfrm>
              <a:off x="15056555" y="4032603"/>
              <a:ext cx="2489143" cy="25045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∆</m:t>
                    </m:r>
                    <m:r>
                      <a:rPr lang="en-US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𝐿𝑜𝑛𝑔𝑖𝑡𝑢𝑑𝑒</m:t>
                    </m:r>
                    <m:r>
                      <a:rPr lang="en-US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=</m:t>
                    </m:r>
                    <m:sSub>
                      <m:sSubPr>
                        <m:ctrlPr>
                          <a:rPr lang="en-US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</m:ctrlPr>
                      </m:sSubPr>
                      <m:e>
                        <m:r>
                          <a:rPr lang="en-US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𝐿𝑜𝑛</m:t>
                        </m:r>
                      </m:e>
                      <m:sub>
                        <m:r>
                          <a:rPr lang="en-US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2</m:t>
                        </m:r>
                      </m:sub>
                    </m:sSub>
                    <m:r>
                      <a:rPr lang="en-US" sz="16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−</m:t>
                    </m:r>
                    <m:sSub>
                      <m:sSubPr>
                        <m:ctrlPr>
                          <a:rPr lang="en-US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</m:ctrlPr>
                      </m:sSubPr>
                      <m:e>
                        <m:r>
                          <a:rPr lang="en-US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𝐿𝑜𝑛</m:t>
                        </m:r>
                      </m:e>
                      <m:sub>
                        <m:r>
                          <a:rPr lang="en-US" sz="16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1</m:t>
                        </m:r>
                      </m:sub>
                    </m:sSub>
                  </m:oMath>
                </m:oMathPara>
              </a14:m>
              <a:endParaRPr lang="en-US" sz="1600"/>
            </a:p>
          </xdr:txBody>
        </xdr:sp>
      </mc:Choice>
      <mc:Fallback xmlns="">
        <xdr:sp macro="" textlink="">
          <xdr:nvSpPr>
            <xdr:cNvPr id="9" name="TextBox 8">
              <a:extLst>
                <a:ext uri="{FF2B5EF4-FFF2-40B4-BE49-F238E27FC236}">
                  <a16:creationId xmlns:a16="http://schemas.microsoft.com/office/drawing/2014/main" id="{38561008-4B0F-4B6F-9265-7F6E45B1CC2E}"/>
                </a:ext>
              </a:extLst>
            </xdr:cNvPr>
            <xdr:cNvSpPr txBox="1"/>
          </xdr:nvSpPr>
          <xdr:spPr>
            <a:xfrm>
              <a:off x="15056555" y="4032603"/>
              <a:ext cx="2489143" cy="25045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6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US" sz="16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𝐿𝑜𝑛𝑔𝑖𝑡𝑢𝑑𝑒=〖𝐿𝑜𝑛〗_2−〖𝐿𝑜𝑛〗_1</a:t>
              </a:r>
              <a:endParaRPr lang="en-US" sz="1600"/>
            </a:p>
          </xdr:txBody>
        </xdr:sp>
      </mc:Fallback>
    </mc:AlternateContent>
    <xdr:clientData/>
  </xdr:oneCellAnchor>
  <xdr:oneCellAnchor>
    <xdr:from>
      <xdr:col>0</xdr:col>
      <xdr:colOff>723900</xdr:colOff>
      <xdr:row>58</xdr:row>
      <xdr:rowOff>57150</xdr:rowOff>
    </xdr:from>
    <xdr:ext cx="4255076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0" name="TextBox 9">
              <a:extLst>
                <a:ext uri="{FF2B5EF4-FFF2-40B4-BE49-F238E27FC236}">
                  <a16:creationId xmlns:a16="http://schemas.microsoft.com/office/drawing/2014/main" id="{01B43466-8F86-4160-B73D-2412CAC4B1E4}"/>
                </a:ext>
              </a:extLst>
            </xdr:cNvPr>
            <xdr:cNvSpPr txBox="1"/>
          </xdr:nvSpPr>
          <xdr:spPr>
            <a:xfrm>
              <a:off x="723900" y="4660900"/>
              <a:ext cx="4255076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d>
                      <m:d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US" sz="1400" b="0" i="1">
                            <a:latin typeface="Cambria Math" panose="02040503050406030204" pitchFamily="18" charset="0"/>
                          </a:rPr>
                          <m:t>270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𝜃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&lt;36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0</m:t>
                        </m:r>
                      </m:e>
                    </m:d>
                    <m:r>
                      <a:rPr lang="en-AU" sz="1400" b="0" i="1">
                        <a:latin typeface="Cambria Math" panose="02040503050406030204" pitchFamily="18" charset="0"/>
                      </a:rPr>
                      <m:t>=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270</m:t>
                    </m:r>
                    <m:r>
                      <a:rPr lang="en-AU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10" name="TextBox 9">
              <a:extLst>
                <a:ext uri="{FF2B5EF4-FFF2-40B4-BE49-F238E27FC236}">
                  <a16:creationId xmlns:a16="http://schemas.microsoft.com/office/drawing/2014/main" id="{01B43466-8F86-4160-B73D-2412CAC4B1E4}"/>
                </a:ext>
              </a:extLst>
            </xdr:cNvPr>
            <xdr:cNvSpPr txBox="1"/>
          </xdr:nvSpPr>
          <xdr:spPr>
            <a:xfrm>
              <a:off x="723900" y="4660900"/>
              <a:ext cx="4255076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𝑇𝑟𝑎𝑐𝑘(</a:t>
              </a:r>
              <a:r>
                <a:rPr lang="en-US" sz="1400" b="0" i="0">
                  <a:latin typeface="Cambria Math" panose="02040503050406030204" pitchFamily="18" charset="0"/>
                </a:rPr>
                <a:t>270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𝜃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&lt;36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0)</a:t>
              </a:r>
              <a:r>
                <a:rPr lang="en-AU" sz="1400" b="0" i="0">
                  <a:latin typeface="Cambria Math" panose="02040503050406030204" pitchFamily="18" charset="0"/>
                </a:rPr>
                <a:t>=</a:t>
              </a:r>
              <a:r>
                <a:rPr lang="en-US" sz="1400" b="0" i="0">
                  <a:latin typeface="Cambria Math" panose="02040503050406030204" pitchFamily="18" charset="0"/>
                </a:rPr>
                <a:t>270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</a:t>
              </a:r>
              <a:r>
                <a:rPr lang="en-AU" sz="1400" b="0" i="0">
                  <a:latin typeface="Cambria Math" panose="02040503050406030204" pitchFamily="18" charset="0"/>
                </a:rPr>
                <a:t>+tan^(−1)⁡(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0</xdr:col>
      <xdr:colOff>723900</xdr:colOff>
      <xdr:row>91</xdr:row>
      <xdr:rowOff>57150</xdr:rowOff>
    </xdr:from>
    <xdr:ext cx="4255076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1" name="TextBox 10">
              <a:extLst>
                <a:ext uri="{FF2B5EF4-FFF2-40B4-BE49-F238E27FC236}">
                  <a16:creationId xmlns:a16="http://schemas.microsoft.com/office/drawing/2014/main" id="{F3E696A9-5785-4140-B9CB-1056CFEBB9D2}"/>
                </a:ext>
              </a:extLst>
            </xdr:cNvPr>
            <xdr:cNvSpPr txBox="1"/>
          </xdr:nvSpPr>
          <xdr:spPr>
            <a:xfrm>
              <a:off x="723900" y="10737850"/>
              <a:ext cx="4255076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d>
                      <m:d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US" sz="1400" b="0" i="1">
                            <a:latin typeface="Cambria Math" panose="02040503050406030204" pitchFamily="18" charset="0"/>
                          </a:rPr>
                          <m:t>270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𝜃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&lt;36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0</m:t>
                        </m:r>
                      </m:e>
                    </m:d>
                    <m:r>
                      <a:rPr lang="en-AU" sz="1400" b="0" i="1">
                        <a:latin typeface="Cambria Math" panose="02040503050406030204" pitchFamily="18" charset="0"/>
                      </a:rPr>
                      <m:t>=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270</m:t>
                    </m:r>
                    <m:r>
                      <a:rPr lang="en-AU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11" name="TextBox 10">
              <a:extLst>
                <a:ext uri="{FF2B5EF4-FFF2-40B4-BE49-F238E27FC236}">
                  <a16:creationId xmlns:a16="http://schemas.microsoft.com/office/drawing/2014/main" id="{F3E696A9-5785-4140-B9CB-1056CFEBB9D2}"/>
                </a:ext>
              </a:extLst>
            </xdr:cNvPr>
            <xdr:cNvSpPr txBox="1"/>
          </xdr:nvSpPr>
          <xdr:spPr>
            <a:xfrm>
              <a:off x="723900" y="10737850"/>
              <a:ext cx="4255076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𝑇𝑟𝑎𝑐𝑘(</a:t>
              </a:r>
              <a:r>
                <a:rPr lang="en-US" sz="1400" b="0" i="0">
                  <a:latin typeface="Cambria Math" panose="02040503050406030204" pitchFamily="18" charset="0"/>
                </a:rPr>
                <a:t>270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𝜃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&lt;36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0)</a:t>
              </a:r>
              <a:r>
                <a:rPr lang="en-AU" sz="1400" b="0" i="0">
                  <a:latin typeface="Cambria Math" panose="02040503050406030204" pitchFamily="18" charset="0"/>
                </a:rPr>
                <a:t>=</a:t>
              </a:r>
              <a:r>
                <a:rPr lang="en-US" sz="1400" b="0" i="0">
                  <a:latin typeface="Cambria Math" panose="02040503050406030204" pitchFamily="18" charset="0"/>
                </a:rPr>
                <a:t>270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</a:t>
              </a:r>
              <a:r>
                <a:rPr lang="en-AU" sz="1400" b="0" i="0">
                  <a:latin typeface="Cambria Math" panose="02040503050406030204" pitchFamily="18" charset="0"/>
                </a:rPr>
                <a:t>+tan^(−1)⁡(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0</xdr:col>
      <xdr:colOff>723900</xdr:colOff>
      <xdr:row>124</xdr:row>
      <xdr:rowOff>57150</xdr:rowOff>
    </xdr:from>
    <xdr:ext cx="4255076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2" name="TextBox 11">
              <a:extLst>
                <a:ext uri="{FF2B5EF4-FFF2-40B4-BE49-F238E27FC236}">
                  <a16:creationId xmlns:a16="http://schemas.microsoft.com/office/drawing/2014/main" id="{0C1212F6-A058-49B2-9B7A-C945A0BD5071}"/>
                </a:ext>
              </a:extLst>
            </xdr:cNvPr>
            <xdr:cNvSpPr txBox="1"/>
          </xdr:nvSpPr>
          <xdr:spPr>
            <a:xfrm>
              <a:off x="723900" y="16814800"/>
              <a:ext cx="4255076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d>
                      <m:d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US" sz="1400" b="0" i="1">
                            <a:latin typeface="Cambria Math" panose="02040503050406030204" pitchFamily="18" charset="0"/>
                          </a:rPr>
                          <m:t>270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𝜃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&lt;36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0</m:t>
                        </m:r>
                      </m:e>
                    </m:d>
                    <m:r>
                      <a:rPr lang="en-AU" sz="1400" b="0" i="1">
                        <a:latin typeface="Cambria Math" panose="02040503050406030204" pitchFamily="18" charset="0"/>
                      </a:rPr>
                      <m:t>=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270</m:t>
                    </m:r>
                    <m:r>
                      <a:rPr lang="en-AU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12" name="TextBox 11">
              <a:extLst>
                <a:ext uri="{FF2B5EF4-FFF2-40B4-BE49-F238E27FC236}">
                  <a16:creationId xmlns:a16="http://schemas.microsoft.com/office/drawing/2014/main" id="{0C1212F6-A058-49B2-9B7A-C945A0BD5071}"/>
                </a:ext>
              </a:extLst>
            </xdr:cNvPr>
            <xdr:cNvSpPr txBox="1"/>
          </xdr:nvSpPr>
          <xdr:spPr>
            <a:xfrm>
              <a:off x="723900" y="16814800"/>
              <a:ext cx="4255076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𝑇𝑟𝑎𝑐𝑘(</a:t>
              </a:r>
              <a:r>
                <a:rPr lang="en-US" sz="1400" b="0" i="0">
                  <a:latin typeface="Cambria Math" panose="02040503050406030204" pitchFamily="18" charset="0"/>
                </a:rPr>
                <a:t>270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𝜃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&lt;36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0)</a:t>
              </a:r>
              <a:r>
                <a:rPr lang="en-AU" sz="1400" b="0" i="0">
                  <a:latin typeface="Cambria Math" panose="02040503050406030204" pitchFamily="18" charset="0"/>
                </a:rPr>
                <a:t>=</a:t>
              </a:r>
              <a:r>
                <a:rPr lang="en-US" sz="1400" b="0" i="0">
                  <a:latin typeface="Cambria Math" panose="02040503050406030204" pitchFamily="18" charset="0"/>
                </a:rPr>
                <a:t>270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</a:t>
              </a:r>
              <a:r>
                <a:rPr lang="en-AU" sz="1400" b="0" i="0">
                  <a:latin typeface="Cambria Math" panose="02040503050406030204" pitchFamily="18" charset="0"/>
                </a:rPr>
                <a:t>+tan^(−1)⁡(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0</xdr:col>
      <xdr:colOff>723900</xdr:colOff>
      <xdr:row>58</xdr:row>
      <xdr:rowOff>57150</xdr:rowOff>
    </xdr:from>
    <xdr:ext cx="4255076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3" name="TextBox 12">
              <a:extLst>
                <a:ext uri="{FF2B5EF4-FFF2-40B4-BE49-F238E27FC236}">
                  <a16:creationId xmlns:a16="http://schemas.microsoft.com/office/drawing/2014/main" id="{360B5659-7BA1-4391-8EEF-C5BE2BF7E8FE}"/>
                </a:ext>
              </a:extLst>
            </xdr:cNvPr>
            <xdr:cNvSpPr txBox="1"/>
          </xdr:nvSpPr>
          <xdr:spPr>
            <a:xfrm>
              <a:off x="723900" y="4660900"/>
              <a:ext cx="4255076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d>
                      <m:d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US" sz="1400" b="0" i="1">
                            <a:latin typeface="Cambria Math" panose="02040503050406030204" pitchFamily="18" charset="0"/>
                          </a:rPr>
                          <m:t>270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𝜃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&lt;36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0</m:t>
                        </m:r>
                      </m:e>
                    </m:d>
                    <m:r>
                      <a:rPr lang="en-AU" sz="1400" b="0" i="1">
                        <a:latin typeface="Cambria Math" panose="02040503050406030204" pitchFamily="18" charset="0"/>
                      </a:rPr>
                      <m:t>=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270</m:t>
                    </m:r>
                    <m:r>
                      <a:rPr lang="en-AU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13" name="TextBox 12">
              <a:extLst>
                <a:ext uri="{FF2B5EF4-FFF2-40B4-BE49-F238E27FC236}">
                  <a16:creationId xmlns:a16="http://schemas.microsoft.com/office/drawing/2014/main" id="{360B5659-7BA1-4391-8EEF-C5BE2BF7E8FE}"/>
                </a:ext>
              </a:extLst>
            </xdr:cNvPr>
            <xdr:cNvSpPr txBox="1"/>
          </xdr:nvSpPr>
          <xdr:spPr>
            <a:xfrm>
              <a:off x="723900" y="4660900"/>
              <a:ext cx="4255076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𝑇𝑟𝑎𝑐𝑘(</a:t>
              </a:r>
              <a:r>
                <a:rPr lang="en-US" sz="1400" b="0" i="0">
                  <a:latin typeface="Cambria Math" panose="02040503050406030204" pitchFamily="18" charset="0"/>
                </a:rPr>
                <a:t>270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𝜃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&lt;36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0)</a:t>
              </a:r>
              <a:r>
                <a:rPr lang="en-AU" sz="1400" b="0" i="0">
                  <a:latin typeface="Cambria Math" panose="02040503050406030204" pitchFamily="18" charset="0"/>
                </a:rPr>
                <a:t>=</a:t>
              </a:r>
              <a:r>
                <a:rPr lang="en-US" sz="1400" b="0" i="0">
                  <a:latin typeface="Cambria Math" panose="02040503050406030204" pitchFamily="18" charset="0"/>
                </a:rPr>
                <a:t>270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</a:t>
              </a:r>
              <a:r>
                <a:rPr lang="en-AU" sz="1400" b="0" i="0">
                  <a:latin typeface="Cambria Math" panose="02040503050406030204" pitchFamily="18" charset="0"/>
                </a:rPr>
                <a:t>+tan^(−1)⁡(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0</xdr:col>
      <xdr:colOff>723900</xdr:colOff>
      <xdr:row>91</xdr:row>
      <xdr:rowOff>57150</xdr:rowOff>
    </xdr:from>
    <xdr:ext cx="4255076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4" name="TextBox 13">
              <a:extLst>
                <a:ext uri="{FF2B5EF4-FFF2-40B4-BE49-F238E27FC236}">
                  <a16:creationId xmlns:a16="http://schemas.microsoft.com/office/drawing/2014/main" id="{2444BFE8-159A-4650-B611-7F8202C2A50C}"/>
                </a:ext>
              </a:extLst>
            </xdr:cNvPr>
            <xdr:cNvSpPr txBox="1"/>
          </xdr:nvSpPr>
          <xdr:spPr>
            <a:xfrm>
              <a:off x="723900" y="10737850"/>
              <a:ext cx="4255076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d>
                      <m:d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US" sz="1400" b="0" i="1">
                            <a:latin typeface="Cambria Math" panose="02040503050406030204" pitchFamily="18" charset="0"/>
                          </a:rPr>
                          <m:t>270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𝜃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&lt;36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0</m:t>
                        </m:r>
                      </m:e>
                    </m:d>
                    <m:r>
                      <a:rPr lang="en-AU" sz="1400" b="0" i="1">
                        <a:latin typeface="Cambria Math" panose="02040503050406030204" pitchFamily="18" charset="0"/>
                      </a:rPr>
                      <m:t>=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270</m:t>
                    </m:r>
                    <m:r>
                      <a:rPr lang="en-AU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14" name="TextBox 13">
              <a:extLst>
                <a:ext uri="{FF2B5EF4-FFF2-40B4-BE49-F238E27FC236}">
                  <a16:creationId xmlns:a16="http://schemas.microsoft.com/office/drawing/2014/main" id="{2444BFE8-159A-4650-B611-7F8202C2A50C}"/>
                </a:ext>
              </a:extLst>
            </xdr:cNvPr>
            <xdr:cNvSpPr txBox="1"/>
          </xdr:nvSpPr>
          <xdr:spPr>
            <a:xfrm>
              <a:off x="723900" y="10737850"/>
              <a:ext cx="4255076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𝑇𝑟𝑎𝑐𝑘(</a:t>
              </a:r>
              <a:r>
                <a:rPr lang="en-US" sz="1400" b="0" i="0">
                  <a:latin typeface="Cambria Math" panose="02040503050406030204" pitchFamily="18" charset="0"/>
                </a:rPr>
                <a:t>270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𝜃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&lt;36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0)</a:t>
              </a:r>
              <a:r>
                <a:rPr lang="en-AU" sz="1400" b="0" i="0">
                  <a:latin typeface="Cambria Math" panose="02040503050406030204" pitchFamily="18" charset="0"/>
                </a:rPr>
                <a:t>=</a:t>
              </a:r>
              <a:r>
                <a:rPr lang="en-US" sz="1400" b="0" i="0">
                  <a:latin typeface="Cambria Math" panose="02040503050406030204" pitchFamily="18" charset="0"/>
                </a:rPr>
                <a:t>270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</a:t>
              </a:r>
              <a:r>
                <a:rPr lang="en-AU" sz="1400" b="0" i="0">
                  <a:latin typeface="Cambria Math" panose="02040503050406030204" pitchFamily="18" charset="0"/>
                </a:rPr>
                <a:t>+tan^(−1)⁡(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  <xdr:oneCellAnchor>
    <xdr:from>
      <xdr:col>0</xdr:col>
      <xdr:colOff>723900</xdr:colOff>
      <xdr:row>91</xdr:row>
      <xdr:rowOff>57150</xdr:rowOff>
    </xdr:from>
    <xdr:ext cx="4255076" cy="4840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5" name="TextBox 14">
              <a:extLst>
                <a:ext uri="{FF2B5EF4-FFF2-40B4-BE49-F238E27FC236}">
                  <a16:creationId xmlns:a16="http://schemas.microsoft.com/office/drawing/2014/main" id="{D1CBE173-339B-45A3-95F2-42D8333E3E69}"/>
                </a:ext>
              </a:extLst>
            </xdr:cNvPr>
            <xdr:cNvSpPr txBox="1"/>
          </xdr:nvSpPr>
          <xdr:spPr>
            <a:xfrm>
              <a:off x="723900" y="10737850"/>
              <a:ext cx="4255076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AU" sz="1400" b="0" i="1">
                        <a:latin typeface="Cambria Math" panose="02040503050406030204" pitchFamily="18" charset="0"/>
                      </a:rPr>
                      <m:t>𝑇𝑟𝑎𝑐𝑘</m:t>
                    </m:r>
                    <m:d>
                      <m:d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r>
                          <a:rPr lang="en-US" sz="1400" b="0" i="1">
                            <a:latin typeface="Cambria Math" panose="02040503050406030204" pitchFamily="18" charset="0"/>
                          </a:rPr>
                          <m:t>270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𝜃</m:t>
                        </m:r>
                        <m:r>
                          <a:rPr lang="en-US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&lt;36</m:t>
                        </m:r>
                        <m:r>
                          <a:rPr lang="en-AU" sz="14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0</m:t>
                        </m:r>
                      </m:e>
                    </m:d>
                    <m:r>
                      <a:rPr lang="en-AU" sz="1400" b="0" i="1">
                        <a:latin typeface="Cambria Math" panose="02040503050406030204" pitchFamily="18" charset="0"/>
                      </a:rPr>
                      <m:t>=</m:t>
                    </m:r>
                    <m:r>
                      <a:rPr lang="en-US" sz="1400" b="0" i="1">
                        <a:latin typeface="Cambria Math" panose="02040503050406030204" pitchFamily="18" charset="0"/>
                      </a:rPr>
                      <m:t>270</m:t>
                    </m:r>
                    <m:r>
                      <a:rPr lang="en-AU" sz="140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°</m:t>
                    </m:r>
                    <m:r>
                      <a:rPr lang="en-AU" sz="1400" b="0" i="1">
                        <a:latin typeface="Cambria Math" panose="02040503050406030204" pitchFamily="18" charset="0"/>
                      </a:rPr>
                      <m:t>+</m:t>
                    </m:r>
                    <m:func>
                      <m:funcPr>
                        <m:ctrlPr>
                          <a:rPr lang="en-AU" sz="1400" b="0" i="1"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AU" sz="1400" b="0" i="0">
                                <a:latin typeface="Cambria Math" panose="02040503050406030204" pitchFamily="18" charset="0"/>
                              </a:rPr>
                              <m:t>tan</m:t>
                            </m:r>
                          </m:e>
                          <m:sup>
                            <m:r>
                              <a:rPr lang="en-AU" sz="1400" b="0" i="1"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ctrlPr>
                              <a:rPr lang="en-AU" sz="1400" b="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𝑎𝑡𝑖𝑡𝑢𝑑𝑒</m:t>
                                </m:r>
                              </m:num>
                              <m:den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  <a:ea typeface="Cambria Math" panose="02040503050406030204" pitchFamily="18" charset="0"/>
                                  </a:rPr>
                                  <m:t>∆</m:t>
                                </m:r>
                                <m:r>
                                  <a:rPr lang="en-AU" sz="1400" b="0" i="1">
                                    <a:latin typeface="Cambria Math" panose="02040503050406030204" pitchFamily="18" charset="0"/>
                                  </a:rPr>
                                  <m:t>𝐿</m:t>
                                </m:r>
                                <m:r>
                                  <a:rPr lang="en-US" sz="1400" b="0" i="1">
                                    <a:latin typeface="Cambria Math" panose="02040503050406030204" pitchFamily="18" charset="0"/>
                                  </a:rPr>
                                  <m:t>𝑜𝑛𝑔𝑖𝑡𝑢𝑑𝑒</m:t>
                                </m:r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US" sz="1400"/>
            </a:p>
          </xdr:txBody>
        </xdr:sp>
      </mc:Choice>
      <mc:Fallback xmlns="">
        <xdr:sp macro="" textlink="">
          <xdr:nvSpPr>
            <xdr:cNvPr id="15" name="TextBox 14">
              <a:extLst>
                <a:ext uri="{FF2B5EF4-FFF2-40B4-BE49-F238E27FC236}">
                  <a16:creationId xmlns:a16="http://schemas.microsoft.com/office/drawing/2014/main" id="{D1CBE173-339B-45A3-95F2-42D8333E3E69}"/>
                </a:ext>
              </a:extLst>
            </xdr:cNvPr>
            <xdr:cNvSpPr txBox="1"/>
          </xdr:nvSpPr>
          <xdr:spPr>
            <a:xfrm>
              <a:off x="723900" y="10737850"/>
              <a:ext cx="4255076" cy="4840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en-AU" sz="1400" b="0" i="0">
                  <a:latin typeface="Cambria Math" panose="02040503050406030204" pitchFamily="18" charset="0"/>
                </a:rPr>
                <a:t>𝑇𝑟𝑎𝑐𝑘(</a:t>
              </a:r>
              <a:r>
                <a:rPr lang="en-US" sz="1400" b="0" i="0">
                  <a:latin typeface="Cambria Math" panose="02040503050406030204" pitchFamily="18" charset="0"/>
                </a:rPr>
                <a:t>270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𝜃</a:t>
              </a:r>
              <a:r>
                <a:rPr lang="en-US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&lt;36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0)</a:t>
              </a:r>
              <a:r>
                <a:rPr lang="en-AU" sz="1400" b="0" i="0">
                  <a:latin typeface="Cambria Math" panose="02040503050406030204" pitchFamily="18" charset="0"/>
                </a:rPr>
                <a:t>=</a:t>
              </a:r>
              <a:r>
                <a:rPr lang="en-US" sz="1400" b="0" i="0">
                  <a:latin typeface="Cambria Math" panose="02040503050406030204" pitchFamily="18" charset="0"/>
                </a:rPr>
                <a:t>270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°</a:t>
              </a:r>
              <a:r>
                <a:rPr lang="en-AU" sz="1400" b="0" i="0">
                  <a:latin typeface="Cambria Math" panose="02040503050406030204" pitchFamily="18" charset="0"/>
                </a:rPr>
                <a:t>+tan^(−1)⁡(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𝑎𝑡𝑖𝑡𝑢𝑑𝑒</a:t>
              </a:r>
              <a:r>
                <a:rPr lang="en-AU" sz="1400" b="0" i="0">
                  <a:latin typeface="Cambria Math" panose="02040503050406030204" pitchFamily="18" charset="0"/>
                </a:rPr>
                <a:t>/</a:t>
              </a:r>
              <a:r>
                <a:rPr lang="en-AU" sz="14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∆</a:t>
              </a:r>
              <a:r>
                <a:rPr lang="en-AU" sz="1400" b="0" i="0">
                  <a:latin typeface="Cambria Math" panose="02040503050406030204" pitchFamily="18" charset="0"/>
                </a:rPr>
                <a:t>𝐿</a:t>
              </a:r>
              <a:r>
                <a:rPr lang="en-US" sz="1400" b="0" i="0">
                  <a:latin typeface="Cambria Math" panose="02040503050406030204" pitchFamily="18" charset="0"/>
                </a:rPr>
                <a:t>𝑜𝑛𝑔𝑖𝑡𝑢𝑑𝑒)</a:t>
              </a:r>
              <a:endParaRPr lang="en-US" sz="1400"/>
            </a:p>
          </xdr:txBody>
        </xdr:sp>
      </mc:Fallback>
    </mc:AlternateContent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361950</xdr:colOff>
      <xdr:row>60</xdr:row>
      <xdr:rowOff>6350</xdr:rowOff>
    </xdr:from>
    <xdr:to>
      <xdr:col>6</xdr:col>
      <xdr:colOff>19050</xdr:colOff>
      <xdr:row>63</xdr:row>
      <xdr:rowOff>0</xdr:rowOff>
    </xdr:to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8" name="TextBox 44">
              <a:extLst>
                <a:ext uri="{FF2B5EF4-FFF2-40B4-BE49-F238E27FC236}">
                  <a16:creationId xmlns:a16="http://schemas.microsoft.com/office/drawing/2014/main" id="{36029EB9-7D69-4F4F-9246-E5B415F2FC74}"/>
                </a:ext>
              </a:extLst>
            </xdr:cNvPr>
            <xdr:cNvSpPr txBox="1"/>
          </xdr:nvSpPr>
          <xdr:spPr>
            <a:xfrm>
              <a:off x="2127250" y="11055350"/>
              <a:ext cx="3187700" cy="546100"/>
            </a:xfrm>
            <a:prstGeom prst="rect">
              <a:avLst/>
            </a:prstGeom>
            <a:noFill/>
          </xdr:spPr>
          <xdr:txBody>
            <a:bodyPr wrap="square" lIns="0" tIns="0" rIns="0" bIns="0" rtlCol="0">
              <a:noAutofit/>
            </a:bodyPr>
            <a:lstStyle>
              <a:defPPr>
                <a:defRPr lang="en-US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US" sz="1400" b="0" i="1">
                        <a:solidFill>
                          <a:srgbClr val="0070C0"/>
                        </a:solidFill>
                        <a:latin typeface="Cambria Math" panose="02040503050406030204" pitchFamily="18" charset="0"/>
                      </a:rPr>
                      <m:t>𝐶</m:t>
                    </m:r>
                    <m:r>
                      <a:rPr lang="en-US" sz="1400" b="0" i="1">
                        <a:solidFill>
                          <a:srgbClr val="0070C0"/>
                        </a:solidFill>
                        <a:latin typeface="Cambria Math" panose="02040503050406030204" pitchFamily="18" charset="0"/>
                      </a:rPr>
                      <m:t>=</m:t>
                    </m:r>
                    <m:func>
                      <m:funcPr>
                        <m:ctrlPr>
                          <a:rPr lang="en-US" sz="1400" b="0" i="1">
                            <a:solidFill>
                              <a:srgbClr val="0070C0"/>
                            </a:solidFill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US" sz="1400" b="0" i="0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cos</m:t>
                            </m:r>
                          </m:e>
                          <m:sup>
                            <m: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begChr m:val="["/>
                            <m:endChr m:val="]"/>
                            <m:ctrlP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sin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𝐿𝑎𝑡</m:t>
                                            </m:r>
                                          </m:e>
                                          <m:sub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2</m:t>
                                            </m:r>
                                          </m:sub>
                                        </m:sSub>
                                      </m:e>
                                    </m:d>
                                  </m:e>
                                </m:func>
                                <m: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−</m:t>
                                </m:r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sin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𝐿𝑎𝑡</m:t>
                                            </m:r>
                                          </m:e>
                                          <m:sub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1</m:t>
                                            </m:r>
                                          </m:sub>
                                        </m:sSub>
                                      </m:e>
                                    </m:d>
                                  </m:e>
                                </m:func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cos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𝑎</m:t>
                                        </m:r>
                                      </m:e>
                                    </m:d>
                                  </m:e>
                                </m:func>
                              </m:num>
                              <m:den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cos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𝐿𝑎𝑡</m:t>
                                            </m:r>
                                          </m:e>
                                          <m:sub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1</m:t>
                                            </m:r>
                                          </m:sub>
                                        </m:sSub>
                                      </m:e>
                                    </m:d>
                                  </m:e>
                                </m:func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sin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𝑎</m:t>
                                        </m:r>
                                      </m:e>
                                    </m:d>
                                  </m:e>
                                </m:func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AU" sz="1400">
                <a:solidFill>
                  <a:srgbClr val="FF0000"/>
                </a:solidFill>
              </a:endParaRPr>
            </a:p>
          </xdr:txBody>
        </xdr:sp>
      </mc:Choice>
      <mc:Fallback xmlns="">
        <xdr:sp macro="" textlink="">
          <xdr:nvSpPr>
            <xdr:cNvPr id="8" name="TextBox 44">
              <a:extLst>
                <a:ext uri="{FF2B5EF4-FFF2-40B4-BE49-F238E27FC236}">
                  <a16:creationId xmlns:a16="http://schemas.microsoft.com/office/drawing/2014/main" id="{36029EB9-7D69-4F4F-9246-E5B415F2FC74}"/>
                </a:ext>
              </a:extLst>
            </xdr:cNvPr>
            <xdr:cNvSpPr txBox="1"/>
          </xdr:nvSpPr>
          <xdr:spPr>
            <a:xfrm>
              <a:off x="2127250" y="11055350"/>
              <a:ext cx="3187700" cy="546100"/>
            </a:xfrm>
            <a:prstGeom prst="rect">
              <a:avLst/>
            </a:prstGeom>
            <a:noFill/>
          </xdr:spPr>
          <xdr:txBody>
            <a:bodyPr wrap="square" lIns="0" tIns="0" rIns="0" bIns="0" rtlCol="0">
              <a:noAutofit/>
            </a:bodyPr>
            <a:lstStyle>
              <a:defPPr>
                <a:defRPr lang="en-US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/>
              <a:r>
                <a:rPr lang="en-US" sz="1400" b="0" i="0">
                  <a:solidFill>
                    <a:srgbClr val="0070C0"/>
                  </a:solidFill>
                  <a:latin typeface="Cambria Math" panose="02040503050406030204" pitchFamily="18" charset="0"/>
                </a:rPr>
                <a:t>𝐶=cos^(−1)⁡[(sin⁡(〖𝐿𝑎𝑡〗_2 )−sin⁡(〖𝐿𝑎𝑡〗_1 )  cos⁡(𝑎))/(cos⁡(〖𝐿𝑎𝑡〗_1 )  sin⁡(𝑎) )]</a:t>
              </a:r>
              <a:endParaRPr lang="en-AU" sz="1400">
                <a:solidFill>
                  <a:srgbClr val="FF0000"/>
                </a:solidFill>
              </a:endParaRPr>
            </a:p>
          </xdr:txBody>
        </xdr:sp>
      </mc:Fallback>
    </mc:AlternateContent>
    <xdr:clientData/>
  </xdr:twoCellAnchor>
  <xdr:twoCellAnchor>
    <xdr:from>
      <xdr:col>1</xdr:col>
      <xdr:colOff>19050</xdr:colOff>
      <xdr:row>57</xdr:row>
      <xdr:rowOff>12700</xdr:rowOff>
    </xdr:from>
    <xdr:to>
      <xdr:col>7</xdr:col>
      <xdr:colOff>628650</xdr:colOff>
      <xdr:row>58</xdr:row>
      <xdr:rowOff>95250</xdr:rowOff>
    </xdr:to>
    <mc:AlternateContent xmlns:mc="http://schemas.openxmlformats.org/markup-compatibility/2006">
      <mc:Choice xmlns:a14="http://schemas.microsoft.com/office/drawing/2010/main" Requires="a14">
        <xdr:sp macro="" textlink="">
          <xdr:nvSpPr>
            <xdr:cNvPr id="9" name="TextBox 40">
              <a:extLst>
                <a:ext uri="{FF2B5EF4-FFF2-40B4-BE49-F238E27FC236}">
                  <a16:creationId xmlns:a16="http://schemas.microsoft.com/office/drawing/2014/main" id="{76B7BEA7-C55D-4EE9-817F-9DDA71FB174F}"/>
                </a:ext>
              </a:extLst>
            </xdr:cNvPr>
            <xdr:cNvSpPr txBox="1"/>
          </xdr:nvSpPr>
          <xdr:spPr>
            <a:xfrm>
              <a:off x="901700" y="10509250"/>
              <a:ext cx="5905500" cy="266700"/>
            </a:xfrm>
            <a:prstGeom prst="rect">
              <a:avLst/>
            </a:prstGeom>
            <a:noFill/>
          </xdr:spPr>
          <xdr:txBody>
            <a:bodyPr wrap="square" lIns="0" tIns="0" rIns="0" bIns="0" rtlCol="0">
              <a:noAutofit/>
            </a:bodyPr>
            <a:lstStyle>
              <a:defPPr>
                <a:defRPr lang="en-US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US" sz="1400" b="0" i="1">
                        <a:solidFill>
                          <a:srgbClr val="0070C0"/>
                        </a:solidFill>
                        <a:latin typeface="Cambria Math" panose="02040503050406030204" pitchFamily="18" charset="0"/>
                      </a:rPr>
                      <m:t>𝑎</m:t>
                    </m:r>
                    <m:r>
                      <a:rPr lang="en-US" sz="1400" b="0" i="1">
                        <a:solidFill>
                          <a:srgbClr val="0070C0"/>
                        </a:solidFill>
                        <a:latin typeface="Cambria Math" panose="02040503050406030204" pitchFamily="18" charset="0"/>
                      </a:rPr>
                      <m:t>=</m:t>
                    </m:r>
                    <m:func>
                      <m:funcPr>
                        <m:ctrlPr>
                          <a:rPr lang="en-US" sz="1400" b="0" i="1">
                            <a:solidFill>
                              <a:srgbClr val="0070C0"/>
                            </a:solidFill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US" sz="1400" b="0" i="0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cos</m:t>
                            </m:r>
                          </m:e>
                          <m:sup>
                            <m: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begChr m:val="["/>
                            <m:endChr m:val="]"/>
                            <m:ctrlP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sin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sSub>
                                      <m:sSub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sSub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𝐿𝑎𝑡</m:t>
                                        </m:r>
                                      </m:e>
                                      <m: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1</m:t>
                                        </m:r>
                                      </m:sub>
                                    </m:sSub>
                                  </m:e>
                                </m:d>
                              </m:e>
                            </m:func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sin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sSub>
                                      <m:sSub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sSub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𝐿𝑎𝑡</m:t>
                                        </m:r>
                                      </m:e>
                                      <m: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2</m:t>
                                        </m:r>
                                      </m:sub>
                                    </m:sSub>
                                  </m:e>
                                </m:d>
                              </m:e>
                            </m:func>
                            <m: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+</m:t>
                            </m:r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cos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sSub>
                                      <m:sSub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sSub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𝐿𝑎𝑡</m:t>
                                        </m:r>
                                      </m:e>
                                      <m: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1</m:t>
                                        </m:r>
                                      </m:sub>
                                    </m:sSub>
                                  </m:e>
                                </m:d>
                              </m:e>
                            </m:func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cos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sSub>
                                      <m:sSub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sSub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𝐿𝑎𝑡</m:t>
                                        </m:r>
                                      </m:e>
                                      <m: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2</m:t>
                                        </m:r>
                                      </m:sub>
                                    </m:sSub>
                                  </m:e>
                                </m:d>
                              </m:e>
                            </m:func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cos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d>
                                      <m:dPr>
                                        <m:begChr m:val="|"/>
                                        <m:endChr m:val="|"/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𝐿𝑜𝑛𝑔</m:t>
                                            </m:r>
                                          </m:e>
                                          <m:sub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2</m:t>
                                            </m:r>
                                          </m:sub>
                                        </m:s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−</m:t>
                                        </m:r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𝐿𝑜𝑛𝑔</m:t>
                                            </m:r>
                                          </m:e>
                                          <m:sub>
                                            <m:r>
                                              <a:rPr lang="en-AU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1</m:t>
                                            </m:r>
                                          </m:sub>
                                        </m:sSub>
                                      </m:e>
                                    </m:d>
                                  </m:e>
                                </m:d>
                              </m:e>
                            </m:func>
                          </m:e>
                        </m:d>
                      </m:e>
                    </m:func>
                  </m:oMath>
                </m:oMathPara>
              </a14:m>
              <a:endParaRPr lang="en-AU" sz="1400">
                <a:solidFill>
                  <a:srgbClr val="0070C0"/>
                </a:solidFill>
              </a:endParaRPr>
            </a:p>
          </xdr:txBody>
        </xdr:sp>
      </mc:Choice>
      <mc:Fallback>
        <xdr:sp macro="" textlink="">
          <xdr:nvSpPr>
            <xdr:cNvPr id="9" name="TextBox 40">
              <a:extLst>
                <a:ext uri="{FF2B5EF4-FFF2-40B4-BE49-F238E27FC236}">
                  <a16:creationId xmlns:a16="http://schemas.microsoft.com/office/drawing/2014/main" id="{76B7BEA7-C55D-4EE9-817F-9DDA71FB174F}"/>
                </a:ext>
              </a:extLst>
            </xdr:cNvPr>
            <xdr:cNvSpPr txBox="1"/>
          </xdr:nvSpPr>
          <xdr:spPr>
            <a:xfrm>
              <a:off x="901700" y="10509250"/>
              <a:ext cx="5905500" cy="266700"/>
            </a:xfrm>
            <a:prstGeom prst="rect">
              <a:avLst/>
            </a:prstGeom>
            <a:noFill/>
          </xdr:spPr>
          <xdr:txBody>
            <a:bodyPr wrap="square" lIns="0" tIns="0" rIns="0" bIns="0" rtlCol="0">
              <a:noAutofit/>
            </a:bodyPr>
            <a:lstStyle>
              <a:defPPr>
                <a:defRPr lang="en-US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/>
              <a:r>
                <a:rPr lang="en-US" sz="1400" b="0" i="0">
                  <a:solidFill>
                    <a:srgbClr val="0070C0"/>
                  </a:solidFill>
                  <a:latin typeface="Cambria Math" panose="02040503050406030204" pitchFamily="18" charset="0"/>
                </a:rPr>
                <a:t>𝑎=cos^(−1)⁡[sin⁡(〖𝐿𝑎𝑡〗_1 )  sin⁡(〖𝐿𝑎𝑡〗_2 )+cos⁡(〖𝐿𝑎𝑡〗_1 )  cos⁡(〖𝐿𝑎𝑡〗_2 )  cos⁡(|〖𝐿𝑜𝑛𝑔〗_2−〖𝐿𝑜𝑛𝑔〗_</a:t>
              </a:r>
              <a:r>
                <a:rPr lang="en-AU" sz="1400" b="0" i="0">
                  <a:solidFill>
                    <a:srgbClr val="0070C0"/>
                  </a:solidFill>
                  <a:latin typeface="Cambria Math" panose="02040503050406030204" pitchFamily="18" charset="0"/>
                </a:rPr>
                <a:t>1</a:t>
              </a:r>
              <a:r>
                <a:rPr lang="en-US" sz="1400" b="0" i="0">
                  <a:solidFill>
                    <a:srgbClr val="0070C0"/>
                  </a:solidFill>
                  <a:latin typeface="Cambria Math" panose="02040503050406030204" pitchFamily="18" charset="0"/>
                </a:rPr>
                <a:t> |) ]</a:t>
              </a:r>
              <a:endParaRPr lang="en-AU" sz="1400">
                <a:solidFill>
                  <a:srgbClr val="0070C0"/>
                </a:solidFill>
              </a:endParaRPr>
            </a:p>
          </xdr:txBody>
        </xdr:sp>
      </mc:Fallback>
    </mc:AlternateContent>
    <xdr:clientData/>
  </xdr:twoCellAnchor>
  <xdr:twoCellAnchor>
    <xdr:from>
      <xdr:col>2</xdr:col>
      <xdr:colOff>361950</xdr:colOff>
      <xdr:row>27</xdr:row>
      <xdr:rowOff>19050</xdr:rowOff>
    </xdr:from>
    <xdr:to>
      <xdr:col>6</xdr:col>
      <xdr:colOff>19050</xdr:colOff>
      <xdr:row>30</xdr:row>
      <xdr:rowOff>12700</xdr:rowOff>
    </xdr:to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0" name="TextBox 44">
              <a:extLst>
                <a:ext uri="{FF2B5EF4-FFF2-40B4-BE49-F238E27FC236}">
                  <a16:creationId xmlns:a16="http://schemas.microsoft.com/office/drawing/2014/main" id="{D4331070-89D0-4844-8AAE-B23C04903A2C}"/>
                </a:ext>
              </a:extLst>
            </xdr:cNvPr>
            <xdr:cNvSpPr txBox="1"/>
          </xdr:nvSpPr>
          <xdr:spPr>
            <a:xfrm>
              <a:off x="2127250" y="16198850"/>
              <a:ext cx="3187700" cy="488950"/>
            </a:xfrm>
            <a:prstGeom prst="rect">
              <a:avLst/>
            </a:prstGeom>
            <a:noFill/>
          </xdr:spPr>
          <xdr:txBody>
            <a:bodyPr wrap="square" lIns="0" tIns="0" rIns="0" bIns="0" rtlCol="0">
              <a:noAutofit/>
            </a:bodyPr>
            <a:lstStyle>
              <a:defPPr>
                <a:defRPr lang="en-US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US" sz="1400" b="0" i="1">
                        <a:solidFill>
                          <a:srgbClr val="0070C0"/>
                        </a:solidFill>
                        <a:latin typeface="Cambria Math" panose="02040503050406030204" pitchFamily="18" charset="0"/>
                      </a:rPr>
                      <m:t>𝐶</m:t>
                    </m:r>
                    <m:r>
                      <a:rPr lang="en-US" sz="1400" b="0" i="1">
                        <a:solidFill>
                          <a:srgbClr val="0070C0"/>
                        </a:solidFill>
                        <a:latin typeface="Cambria Math" panose="02040503050406030204" pitchFamily="18" charset="0"/>
                      </a:rPr>
                      <m:t>=</m:t>
                    </m:r>
                    <m:func>
                      <m:funcPr>
                        <m:ctrlPr>
                          <a:rPr lang="en-US" sz="1400" b="0" i="1">
                            <a:solidFill>
                              <a:srgbClr val="0070C0"/>
                            </a:solidFill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US" sz="1400" b="0" i="0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cos</m:t>
                            </m:r>
                          </m:e>
                          <m:sup>
                            <m: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begChr m:val="["/>
                            <m:endChr m:val="]"/>
                            <m:ctrlP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sin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𝐿𝑎𝑡</m:t>
                                            </m:r>
                                          </m:e>
                                          <m:sub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2</m:t>
                                            </m:r>
                                          </m:sub>
                                        </m:sSub>
                                      </m:e>
                                    </m:d>
                                  </m:e>
                                </m:func>
                                <m: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−</m:t>
                                </m:r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sin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𝐿𝑎𝑡</m:t>
                                            </m:r>
                                          </m:e>
                                          <m:sub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1</m:t>
                                            </m:r>
                                          </m:sub>
                                        </m:sSub>
                                      </m:e>
                                    </m:d>
                                  </m:e>
                                </m:func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cos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𝑎</m:t>
                                        </m:r>
                                      </m:e>
                                    </m:d>
                                  </m:e>
                                </m:func>
                              </m:num>
                              <m:den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cos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𝐿𝑎𝑡</m:t>
                                            </m:r>
                                          </m:e>
                                          <m:sub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1</m:t>
                                            </m:r>
                                          </m:sub>
                                        </m:sSub>
                                      </m:e>
                                    </m:d>
                                  </m:e>
                                </m:func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sin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𝑎</m:t>
                                        </m:r>
                                      </m:e>
                                    </m:d>
                                  </m:e>
                                </m:func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AU" sz="1400">
                <a:solidFill>
                  <a:srgbClr val="FF0000"/>
                </a:solidFill>
              </a:endParaRPr>
            </a:p>
          </xdr:txBody>
        </xdr:sp>
      </mc:Choice>
      <mc:Fallback xmlns="">
        <xdr:sp macro="" textlink="">
          <xdr:nvSpPr>
            <xdr:cNvPr id="10" name="TextBox 44">
              <a:extLst>
                <a:ext uri="{FF2B5EF4-FFF2-40B4-BE49-F238E27FC236}">
                  <a16:creationId xmlns:a16="http://schemas.microsoft.com/office/drawing/2014/main" id="{D4331070-89D0-4844-8AAE-B23C04903A2C}"/>
                </a:ext>
              </a:extLst>
            </xdr:cNvPr>
            <xdr:cNvSpPr txBox="1"/>
          </xdr:nvSpPr>
          <xdr:spPr>
            <a:xfrm>
              <a:off x="2127250" y="16198850"/>
              <a:ext cx="3187700" cy="488950"/>
            </a:xfrm>
            <a:prstGeom prst="rect">
              <a:avLst/>
            </a:prstGeom>
            <a:noFill/>
          </xdr:spPr>
          <xdr:txBody>
            <a:bodyPr wrap="square" lIns="0" tIns="0" rIns="0" bIns="0" rtlCol="0">
              <a:noAutofit/>
            </a:bodyPr>
            <a:lstStyle>
              <a:defPPr>
                <a:defRPr lang="en-US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/>
              <a:r>
                <a:rPr lang="en-US" sz="1400" b="0" i="0">
                  <a:solidFill>
                    <a:srgbClr val="0070C0"/>
                  </a:solidFill>
                  <a:latin typeface="Cambria Math" panose="02040503050406030204" pitchFamily="18" charset="0"/>
                </a:rPr>
                <a:t>𝐶=cos^(−1)⁡[(sin⁡(〖𝐿𝑎𝑡〗_2 )−sin⁡(〖𝐿𝑎𝑡〗_1 )  cos⁡(𝑎))/(cos⁡(〖𝐿𝑎𝑡〗_1 )  sin⁡(𝑎) )]</a:t>
              </a:r>
              <a:endParaRPr lang="en-AU" sz="1400">
                <a:solidFill>
                  <a:srgbClr val="FF0000"/>
                </a:solidFill>
              </a:endParaRPr>
            </a:p>
          </xdr:txBody>
        </xdr:sp>
      </mc:Fallback>
    </mc:AlternateContent>
    <xdr:clientData/>
  </xdr:twoCellAnchor>
  <xdr:twoCellAnchor>
    <xdr:from>
      <xdr:col>1</xdr:col>
      <xdr:colOff>0</xdr:colOff>
      <xdr:row>24</xdr:row>
      <xdr:rowOff>0</xdr:rowOff>
    </xdr:from>
    <xdr:to>
      <xdr:col>7</xdr:col>
      <xdr:colOff>609600</xdr:colOff>
      <xdr:row>25</xdr:row>
      <xdr:rowOff>82550</xdr:rowOff>
    </xdr:to>
    <mc:AlternateContent xmlns:mc="http://schemas.openxmlformats.org/markup-compatibility/2006">
      <mc:Choice xmlns:a14="http://schemas.microsoft.com/office/drawing/2010/main" Requires="a14">
        <xdr:sp macro="" textlink="">
          <xdr:nvSpPr>
            <xdr:cNvPr id="11" name="TextBox 40">
              <a:extLst>
                <a:ext uri="{FF2B5EF4-FFF2-40B4-BE49-F238E27FC236}">
                  <a16:creationId xmlns:a16="http://schemas.microsoft.com/office/drawing/2014/main" id="{B766C348-C0D8-4E30-A92F-A075BB09C208}"/>
                </a:ext>
              </a:extLst>
            </xdr:cNvPr>
            <xdr:cNvSpPr txBox="1"/>
          </xdr:nvSpPr>
          <xdr:spPr>
            <a:xfrm>
              <a:off x="882650" y="15684500"/>
              <a:ext cx="5905500" cy="247650"/>
            </a:xfrm>
            <a:prstGeom prst="rect">
              <a:avLst/>
            </a:prstGeom>
            <a:noFill/>
          </xdr:spPr>
          <xdr:txBody>
            <a:bodyPr wrap="square" lIns="0" tIns="0" rIns="0" bIns="0" rtlCol="0">
              <a:noAutofit/>
            </a:bodyPr>
            <a:lstStyle>
              <a:defPPr>
                <a:defRPr lang="en-US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US" sz="1400" b="0" i="1">
                        <a:solidFill>
                          <a:srgbClr val="0070C0"/>
                        </a:solidFill>
                        <a:latin typeface="Cambria Math" panose="02040503050406030204" pitchFamily="18" charset="0"/>
                      </a:rPr>
                      <m:t>𝑎</m:t>
                    </m:r>
                    <m:r>
                      <a:rPr lang="en-US" sz="1400" b="0" i="1">
                        <a:solidFill>
                          <a:srgbClr val="0070C0"/>
                        </a:solidFill>
                        <a:latin typeface="Cambria Math" panose="02040503050406030204" pitchFamily="18" charset="0"/>
                      </a:rPr>
                      <m:t>=</m:t>
                    </m:r>
                    <m:func>
                      <m:funcPr>
                        <m:ctrlPr>
                          <a:rPr lang="en-US" sz="1400" b="0" i="1">
                            <a:solidFill>
                              <a:srgbClr val="0070C0"/>
                            </a:solidFill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US" sz="1400" b="0" i="0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cos</m:t>
                            </m:r>
                          </m:e>
                          <m:sup>
                            <m: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begChr m:val="["/>
                            <m:endChr m:val="]"/>
                            <m:ctrlP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sin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sSub>
                                      <m:sSub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sSub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𝐿𝑎𝑡</m:t>
                                        </m:r>
                                      </m:e>
                                      <m: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1</m:t>
                                        </m:r>
                                      </m:sub>
                                    </m:sSub>
                                  </m:e>
                                </m:d>
                              </m:e>
                            </m:func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sin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sSub>
                                      <m:sSub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sSub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𝐿𝑎𝑡</m:t>
                                        </m:r>
                                      </m:e>
                                      <m: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2</m:t>
                                        </m:r>
                                      </m:sub>
                                    </m:sSub>
                                  </m:e>
                                </m:d>
                              </m:e>
                            </m:func>
                            <m: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+</m:t>
                            </m:r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cos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sSub>
                                      <m:sSub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sSub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𝐿𝑎𝑡</m:t>
                                        </m:r>
                                      </m:e>
                                      <m: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1</m:t>
                                        </m:r>
                                      </m:sub>
                                    </m:sSub>
                                  </m:e>
                                </m:d>
                              </m:e>
                            </m:func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cos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sSub>
                                      <m:sSub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sSub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𝐿𝑎𝑡</m:t>
                                        </m:r>
                                      </m:e>
                                      <m: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2</m:t>
                                        </m:r>
                                      </m:sub>
                                    </m:sSub>
                                  </m:e>
                                </m:d>
                              </m:e>
                            </m:func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cos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d>
                                      <m:dPr>
                                        <m:begChr m:val="|"/>
                                        <m:endChr m:val="|"/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𝐿𝑜𝑛𝑔</m:t>
                                            </m:r>
                                          </m:e>
                                          <m:sub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2</m:t>
                                            </m:r>
                                          </m:sub>
                                        </m:s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−</m:t>
                                        </m:r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𝐿𝑜𝑛𝑔</m:t>
                                            </m:r>
                                          </m:e>
                                          <m:sub>
                                            <m:r>
                                              <a:rPr lang="en-AU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1</m:t>
                                            </m:r>
                                          </m:sub>
                                        </m:sSub>
                                      </m:e>
                                    </m:d>
                                  </m:e>
                                </m:d>
                              </m:e>
                            </m:func>
                          </m:e>
                        </m:d>
                      </m:e>
                    </m:func>
                  </m:oMath>
                </m:oMathPara>
              </a14:m>
              <a:endParaRPr lang="en-AU" sz="1400">
                <a:solidFill>
                  <a:srgbClr val="0070C0"/>
                </a:solidFill>
              </a:endParaRPr>
            </a:p>
          </xdr:txBody>
        </xdr:sp>
      </mc:Choice>
      <mc:Fallback>
        <xdr:sp macro="" textlink="">
          <xdr:nvSpPr>
            <xdr:cNvPr id="11" name="TextBox 40">
              <a:extLst>
                <a:ext uri="{FF2B5EF4-FFF2-40B4-BE49-F238E27FC236}">
                  <a16:creationId xmlns:a16="http://schemas.microsoft.com/office/drawing/2014/main" id="{B766C348-C0D8-4E30-A92F-A075BB09C208}"/>
                </a:ext>
              </a:extLst>
            </xdr:cNvPr>
            <xdr:cNvSpPr txBox="1"/>
          </xdr:nvSpPr>
          <xdr:spPr>
            <a:xfrm>
              <a:off x="882650" y="15684500"/>
              <a:ext cx="5905500" cy="247650"/>
            </a:xfrm>
            <a:prstGeom prst="rect">
              <a:avLst/>
            </a:prstGeom>
            <a:noFill/>
          </xdr:spPr>
          <xdr:txBody>
            <a:bodyPr wrap="square" lIns="0" tIns="0" rIns="0" bIns="0" rtlCol="0">
              <a:noAutofit/>
            </a:bodyPr>
            <a:lstStyle>
              <a:defPPr>
                <a:defRPr lang="en-US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/>
              <a:r>
                <a:rPr lang="en-US" sz="1400" b="0" i="0">
                  <a:solidFill>
                    <a:srgbClr val="0070C0"/>
                  </a:solidFill>
                  <a:latin typeface="Cambria Math" panose="02040503050406030204" pitchFamily="18" charset="0"/>
                </a:rPr>
                <a:t>𝑎=cos^(−1)⁡[sin⁡(〖𝐿𝑎𝑡〗_1 )  sin⁡(〖𝐿𝑎𝑡〗_2 )+cos⁡(〖𝐿𝑎𝑡〗_1 )  cos⁡(〖𝐿𝑎𝑡〗_2 )  cos⁡(|〖𝐿𝑜𝑛𝑔〗_2−〖𝐿𝑜𝑛𝑔〗_</a:t>
              </a:r>
              <a:r>
                <a:rPr lang="en-AU" sz="1400" b="0" i="0">
                  <a:solidFill>
                    <a:srgbClr val="0070C0"/>
                  </a:solidFill>
                  <a:latin typeface="Cambria Math" panose="02040503050406030204" pitchFamily="18" charset="0"/>
                </a:rPr>
                <a:t>1</a:t>
              </a:r>
              <a:r>
                <a:rPr lang="en-US" sz="1400" b="0" i="0">
                  <a:solidFill>
                    <a:srgbClr val="0070C0"/>
                  </a:solidFill>
                  <a:latin typeface="Cambria Math" panose="02040503050406030204" pitchFamily="18" charset="0"/>
                </a:rPr>
                <a:t> |) ]</a:t>
              </a:r>
              <a:endParaRPr lang="en-AU" sz="1400">
                <a:solidFill>
                  <a:srgbClr val="0070C0"/>
                </a:solidFill>
              </a:endParaRPr>
            </a:p>
          </xdr:txBody>
        </xdr:sp>
      </mc:Fallback>
    </mc:AlternateContent>
    <xdr:clientData/>
  </xdr:twoCellAnchor>
  <xdr:twoCellAnchor>
    <xdr:from>
      <xdr:col>13</xdr:col>
      <xdr:colOff>546100</xdr:colOff>
      <xdr:row>2534</xdr:row>
      <xdr:rowOff>76200</xdr:rowOff>
    </xdr:from>
    <xdr:to>
      <xdr:col>17</xdr:col>
      <xdr:colOff>203200</xdr:colOff>
      <xdr:row>2537</xdr:row>
      <xdr:rowOff>69850</xdr:rowOff>
    </xdr:to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72" name="TextBox 44">
              <a:extLst>
                <a:ext uri="{FF2B5EF4-FFF2-40B4-BE49-F238E27FC236}">
                  <a16:creationId xmlns:a16="http://schemas.microsoft.com/office/drawing/2014/main" id="{FE702CD6-2DF0-4424-980A-6FFF7DBD69B3}"/>
                </a:ext>
              </a:extLst>
            </xdr:cNvPr>
            <xdr:cNvSpPr txBox="1"/>
          </xdr:nvSpPr>
          <xdr:spPr>
            <a:xfrm>
              <a:off x="2349500" y="478866200"/>
              <a:ext cx="3263900" cy="546100"/>
            </a:xfrm>
            <a:prstGeom prst="rect">
              <a:avLst/>
            </a:prstGeom>
            <a:noFill/>
          </xdr:spPr>
          <xdr:txBody>
            <a:bodyPr wrap="square" lIns="0" tIns="0" rIns="0" bIns="0" rtlCol="0">
              <a:noAutofit/>
            </a:bodyPr>
            <a:lstStyle>
              <a:defPPr>
                <a:defRPr lang="en-US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US" sz="1400" b="0" i="1">
                        <a:solidFill>
                          <a:srgbClr val="0070C0"/>
                        </a:solidFill>
                        <a:latin typeface="Cambria Math" panose="02040503050406030204" pitchFamily="18" charset="0"/>
                      </a:rPr>
                      <m:t>𝐶</m:t>
                    </m:r>
                    <m:r>
                      <a:rPr lang="en-US" sz="1400" b="0" i="1">
                        <a:solidFill>
                          <a:srgbClr val="0070C0"/>
                        </a:solidFill>
                        <a:latin typeface="Cambria Math" panose="02040503050406030204" pitchFamily="18" charset="0"/>
                      </a:rPr>
                      <m:t>=</m:t>
                    </m:r>
                    <m:func>
                      <m:funcPr>
                        <m:ctrlPr>
                          <a:rPr lang="en-US" sz="1400" b="0" i="1">
                            <a:solidFill>
                              <a:srgbClr val="0070C0"/>
                            </a:solidFill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US" sz="1400" b="0" i="0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cos</m:t>
                            </m:r>
                          </m:e>
                          <m:sup>
                            <m: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begChr m:val="["/>
                            <m:endChr m:val="]"/>
                            <m:ctrlP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sin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𝐿𝑎𝑡</m:t>
                                            </m:r>
                                          </m:e>
                                          <m:sub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2</m:t>
                                            </m:r>
                                          </m:sub>
                                        </m:sSub>
                                      </m:e>
                                    </m:d>
                                  </m:e>
                                </m:func>
                                <m: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−</m:t>
                                </m:r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sin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𝐿𝑎𝑡</m:t>
                                            </m:r>
                                          </m:e>
                                          <m:sub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1</m:t>
                                            </m:r>
                                          </m:sub>
                                        </m:sSub>
                                      </m:e>
                                    </m:d>
                                  </m:e>
                                </m:func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cos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𝑎</m:t>
                                        </m:r>
                                      </m:e>
                                    </m:d>
                                  </m:e>
                                </m:func>
                              </m:num>
                              <m:den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cos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𝐿𝑎𝑡</m:t>
                                            </m:r>
                                          </m:e>
                                          <m:sub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1</m:t>
                                            </m:r>
                                          </m:sub>
                                        </m:sSub>
                                      </m:e>
                                    </m:d>
                                  </m:e>
                                </m:func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sin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𝑎</m:t>
                                        </m:r>
                                      </m:e>
                                    </m:d>
                                  </m:e>
                                </m:func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AU" sz="1400">
                <a:solidFill>
                  <a:srgbClr val="FF0000"/>
                </a:solidFill>
              </a:endParaRPr>
            </a:p>
          </xdr:txBody>
        </xdr:sp>
      </mc:Choice>
      <mc:Fallback xmlns="">
        <xdr:sp macro="" textlink="">
          <xdr:nvSpPr>
            <xdr:cNvPr id="172" name="TextBox 44">
              <a:extLst>
                <a:ext uri="{FF2B5EF4-FFF2-40B4-BE49-F238E27FC236}">
                  <a16:creationId xmlns:a16="http://schemas.microsoft.com/office/drawing/2014/main" id="{FE702CD6-2DF0-4424-980A-6FFF7DBD69B3}"/>
                </a:ext>
              </a:extLst>
            </xdr:cNvPr>
            <xdr:cNvSpPr txBox="1"/>
          </xdr:nvSpPr>
          <xdr:spPr>
            <a:xfrm>
              <a:off x="2349500" y="478866200"/>
              <a:ext cx="3263900" cy="546100"/>
            </a:xfrm>
            <a:prstGeom prst="rect">
              <a:avLst/>
            </a:prstGeom>
            <a:noFill/>
          </xdr:spPr>
          <xdr:txBody>
            <a:bodyPr wrap="square" lIns="0" tIns="0" rIns="0" bIns="0" rtlCol="0">
              <a:noAutofit/>
            </a:bodyPr>
            <a:lstStyle>
              <a:defPPr>
                <a:defRPr lang="en-US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/>
              <a:r>
                <a:rPr lang="en-US" sz="1400" b="0" i="0">
                  <a:solidFill>
                    <a:srgbClr val="0070C0"/>
                  </a:solidFill>
                  <a:latin typeface="Cambria Math" panose="02040503050406030204" pitchFamily="18" charset="0"/>
                </a:rPr>
                <a:t>𝐶=cos^(−1)⁡[(sin⁡(〖𝐿𝑎𝑡〗_2 )−sin⁡(〖𝐿𝑎𝑡〗_1 )  cos⁡(𝑎))/(cos⁡(〖𝐿𝑎𝑡〗_1 )  sin⁡(𝑎) )]</a:t>
              </a:r>
              <a:endParaRPr lang="en-AU" sz="1400">
                <a:solidFill>
                  <a:srgbClr val="FF0000"/>
                </a:solidFill>
              </a:endParaRPr>
            </a:p>
          </xdr:txBody>
        </xdr:sp>
      </mc:Fallback>
    </mc:AlternateContent>
    <xdr:clientData/>
  </xdr:twoCellAnchor>
  <xdr:twoCellAnchor>
    <xdr:from>
      <xdr:col>12</xdr:col>
      <xdr:colOff>190500</xdr:colOff>
      <xdr:row>2531</xdr:row>
      <xdr:rowOff>25400</xdr:rowOff>
    </xdr:from>
    <xdr:to>
      <xdr:col>18</xdr:col>
      <xdr:colOff>800100</xdr:colOff>
      <xdr:row>2532</xdr:row>
      <xdr:rowOff>127000</xdr:rowOff>
    </xdr:to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73" name="TextBox 172">
              <a:extLst>
                <a:ext uri="{FF2B5EF4-FFF2-40B4-BE49-F238E27FC236}">
                  <a16:creationId xmlns:a16="http://schemas.microsoft.com/office/drawing/2014/main" id="{B56566FE-08A7-43FB-8580-8DADA418246B}"/>
                </a:ext>
              </a:extLst>
            </xdr:cNvPr>
            <xdr:cNvSpPr txBox="1"/>
          </xdr:nvSpPr>
          <xdr:spPr>
            <a:xfrm>
              <a:off x="1092200" y="478262950"/>
              <a:ext cx="6019800" cy="285750"/>
            </a:xfrm>
            <a:prstGeom prst="rect">
              <a:avLst/>
            </a:prstGeom>
            <a:noFill/>
          </xdr:spPr>
          <xdr:txBody>
            <a:bodyPr wrap="square" lIns="0" tIns="0" rIns="0" bIns="0" rtlCol="0">
              <a:noAutofit/>
            </a:bodyPr>
            <a:lstStyle>
              <a:defPPr>
                <a:defRPr lang="en-US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US" sz="1400" b="0" i="1">
                        <a:solidFill>
                          <a:srgbClr val="0070C0"/>
                        </a:solidFill>
                        <a:latin typeface="Cambria Math" panose="02040503050406030204" pitchFamily="18" charset="0"/>
                      </a:rPr>
                      <m:t>𝑎</m:t>
                    </m:r>
                    <m:r>
                      <a:rPr lang="en-US" sz="1400" b="0" i="1">
                        <a:solidFill>
                          <a:srgbClr val="0070C0"/>
                        </a:solidFill>
                        <a:latin typeface="Cambria Math" panose="02040503050406030204" pitchFamily="18" charset="0"/>
                      </a:rPr>
                      <m:t>=</m:t>
                    </m:r>
                    <m:func>
                      <m:funcPr>
                        <m:ctrlPr>
                          <a:rPr lang="en-US" sz="1400" b="0" i="1">
                            <a:solidFill>
                              <a:srgbClr val="0070C0"/>
                            </a:solidFill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US" sz="1400" b="0" i="0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cos</m:t>
                            </m:r>
                          </m:e>
                          <m:sup>
                            <m: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begChr m:val="["/>
                            <m:endChr m:val="]"/>
                            <m:ctrlP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sin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sSub>
                                      <m:sSub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sSub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𝐿𝑎𝑡</m:t>
                                        </m:r>
                                      </m:e>
                                      <m: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1</m:t>
                                        </m:r>
                                      </m:sub>
                                    </m:sSub>
                                  </m:e>
                                </m:d>
                              </m:e>
                            </m:func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sin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sSub>
                                      <m:sSub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sSub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𝐿𝑎𝑡</m:t>
                                        </m:r>
                                      </m:e>
                                      <m: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2</m:t>
                                        </m:r>
                                      </m:sub>
                                    </m:sSub>
                                  </m:e>
                                </m:d>
                              </m:e>
                            </m:func>
                            <m: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+</m:t>
                            </m:r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cos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sSub>
                                      <m:sSub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sSub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𝐿𝑎𝑡</m:t>
                                        </m:r>
                                      </m:e>
                                      <m: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1</m:t>
                                        </m:r>
                                      </m:sub>
                                    </m:sSub>
                                  </m:e>
                                </m:d>
                              </m:e>
                            </m:func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cos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sSub>
                                      <m:sSub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sSub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𝐿𝑎𝑡</m:t>
                                        </m:r>
                                      </m:e>
                                      <m: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2</m:t>
                                        </m:r>
                                      </m:sub>
                                    </m:sSub>
                                  </m:e>
                                </m:d>
                              </m:e>
                            </m:func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cos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d>
                                      <m:dPr>
                                        <m:begChr m:val="|"/>
                                        <m:endChr m:val="|"/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𝐿𝑜𝑛𝑔</m:t>
                                            </m:r>
                                          </m:e>
                                          <m:sub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2</m:t>
                                            </m:r>
                                          </m:sub>
                                        </m:s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−</m:t>
                                        </m:r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𝐿𝑜𝑛𝑔</m:t>
                                            </m:r>
                                          </m:e>
                                          <m:sub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2</m:t>
                                            </m:r>
                                          </m:sub>
                                        </m:sSub>
                                      </m:e>
                                    </m:d>
                                  </m:e>
                                </m:d>
                              </m:e>
                            </m:func>
                          </m:e>
                        </m:d>
                      </m:e>
                    </m:func>
                  </m:oMath>
                </m:oMathPara>
              </a14:m>
              <a:endParaRPr lang="en-AU" sz="1400">
                <a:solidFill>
                  <a:srgbClr val="0070C0"/>
                </a:solidFill>
              </a:endParaRPr>
            </a:p>
          </xdr:txBody>
        </xdr:sp>
      </mc:Choice>
      <mc:Fallback xmlns="">
        <xdr:sp macro="" textlink="">
          <xdr:nvSpPr>
            <xdr:cNvPr id="173" name="TextBox 172">
              <a:extLst>
                <a:ext uri="{FF2B5EF4-FFF2-40B4-BE49-F238E27FC236}">
                  <a16:creationId xmlns:a16="http://schemas.microsoft.com/office/drawing/2014/main" id="{B56566FE-08A7-43FB-8580-8DADA418246B}"/>
                </a:ext>
              </a:extLst>
            </xdr:cNvPr>
            <xdr:cNvSpPr txBox="1"/>
          </xdr:nvSpPr>
          <xdr:spPr>
            <a:xfrm>
              <a:off x="1092200" y="478262950"/>
              <a:ext cx="6019800" cy="285750"/>
            </a:xfrm>
            <a:prstGeom prst="rect">
              <a:avLst/>
            </a:prstGeom>
            <a:noFill/>
          </xdr:spPr>
          <xdr:txBody>
            <a:bodyPr wrap="square" lIns="0" tIns="0" rIns="0" bIns="0" rtlCol="0">
              <a:noAutofit/>
            </a:bodyPr>
            <a:lstStyle>
              <a:defPPr>
                <a:defRPr lang="en-US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/>
              <a:r>
                <a:rPr lang="en-US" sz="1400" b="0" i="0">
                  <a:solidFill>
                    <a:srgbClr val="0070C0"/>
                  </a:solidFill>
                  <a:latin typeface="Cambria Math" panose="02040503050406030204" pitchFamily="18" charset="0"/>
                </a:rPr>
                <a:t>𝑎=cos^(−1)⁡[sin⁡(〖𝐿𝑎𝑡〗_1 )  sin⁡(〖𝐿𝑎𝑡〗_2 )+cos⁡(〖𝐿𝑎𝑡〗_1 )  cos⁡(〖𝐿𝑎𝑡〗_2 )  cos⁡(|〖𝐿𝑜𝑛𝑔〗_2−〖𝐿𝑜𝑛𝑔〗_2 |) ]</a:t>
              </a:r>
              <a:endParaRPr lang="en-AU" sz="1400">
                <a:solidFill>
                  <a:srgbClr val="0070C0"/>
                </a:solidFill>
              </a:endParaRPr>
            </a:p>
          </xdr:txBody>
        </xdr:sp>
      </mc:Fallback>
    </mc:AlternateContent>
    <xdr:clientData/>
  </xdr:twoCellAnchor>
  <xdr:twoCellAnchor>
    <xdr:from>
      <xdr:col>13</xdr:col>
      <xdr:colOff>546100</xdr:colOff>
      <xdr:row>2567</xdr:row>
      <xdr:rowOff>76200</xdr:rowOff>
    </xdr:from>
    <xdr:to>
      <xdr:col>17</xdr:col>
      <xdr:colOff>203200</xdr:colOff>
      <xdr:row>2570</xdr:row>
      <xdr:rowOff>69850</xdr:rowOff>
    </xdr:to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78" name="TextBox 44">
              <a:extLst>
                <a:ext uri="{FF2B5EF4-FFF2-40B4-BE49-F238E27FC236}">
                  <a16:creationId xmlns:a16="http://schemas.microsoft.com/office/drawing/2014/main" id="{D698A160-F285-49EB-A646-8F116E725718}"/>
                </a:ext>
              </a:extLst>
            </xdr:cNvPr>
            <xdr:cNvSpPr txBox="1"/>
          </xdr:nvSpPr>
          <xdr:spPr>
            <a:xfrm>
              <a:off x="12268200" y="478866200"/>
              <a:ext cx="3263900" cy="546100"/>
            </a:xfrm>
            <a:prstGeom prst="rect">
              <a:avLst/>
            </a:prstGeom>
            <a:noFill/>
          </xdr:spPr>
          <xdr:txBody>
            <a:bodyPr wrap="square" lIns="0" tIns="0" rIns="0" bIns="0" rtlCol="0">
              <a:noAutofit/>
            </a:bodyPr>
            <a:lstStyle>
              <a:defPPr>
                <a:defRPr lang="en-US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US" sz="1400" b="0" i="1">
                        <a:solidFill>
                          <a:srgbClr val="0070C0"/>
                        </a:solidFill>
                        <a:latin typeface="Cambria Math" panose="02040503050406030204" pitchFamily="18" charset="0"/>
                      </a:rPr>
                      <m:t>𝐶</m:t>
                    </m:r>
                    <m:r>
                      <a:rPr lang="en-US" sz="1400" b="0" i="1">
                        <a:solidFill>
                          <a:srgbClr val="0070C0"/>
                        </a:solidFill>
                        <a:latin typeface="Cambria Math" panose="02040503050406030204" pitchFamily="18" charset="0"/>
                      </a:rPr>
                      <m:t>=</m:t>
                    </m:r>
                    <m:func>
                      <m:funcPr>
                        <m:ctrlPr>
                          <a:rPr lang="en-US" sz="1400" b="0" i="1">
                            <a:solidFill>
                              <a:srgbClr val="0070C0"/>
                            </a:solidFill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US" sz="1400" b="0" i="0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cos</m:t>
                            </m:r>
                          </m:e>
                          <m:sup>
                            <m: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begChr m:val="["/>
                            <m:endChr m:val="]"/>
                            <m:ctrlP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sin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𝐿𝑎𝑡</m:t>
                                            </m:r>
                                          </m:e>
                                          <m:sub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2</m:t>
                                            </m:r>
                                          </m:sub>
                                        </m:sSub>
                                      </m:e>
                                    </m:d>
                                  </m:e>
                                </m:func>
                                <m: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−</m:t>
                                </m:r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sin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𝐿𝑎𝑡</m:t>
                                            </m:r>
                                          </m:e>
                                          <m:sub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1</m:t>
                                            </m:r>
                                          </m:sub>
                                        </m:sSub>
                                      </m:e>
                                    </m:d>
                                  </m:e>
                                </m:func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cos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𝑎</m:t>
                                        </m:r>
                                      </m:e>
                                    </m:d>
                                  </m:e>
                                </m:func>
                              </m:num>
                              <m:den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cos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𝐿𝑎𝑡</m:t>
                                            </m:r>
                                          </m:e>
                                          <m:sub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1</m:t>
                                            </m:r>
                                          </m:sub>
                                        </m:sSub>
                                      </m:e>
                                    </m:d>
                                  </m:e>
                                </m:func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sin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𝑎</m:t>
                                        </m:r>
                                      </m:e>
                                    </m:d>
                                  </m:e>
                                </m:func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AU" sz="1400">
                <a:solidFill>
                  <a:srgbClr val="FF0000"/>
                </a:solidFill>
              </a:endParaRPr>
            </a:p>
          </xdr:txBody>
        </xdr:sp>
      </mc:Choice>
      <mc:Fallback xmlns="">
        <xdr:sp macro="" textlink="">
          <xdr:nvSpPr>
            <xdr:cNvPr id="178" name="TextBox 44">
              <a:extLst>
                <a:ext uri="{FF2B5EF4-FFF2-40B4-BE49-F238E27FC236}">
                  <a16:creationId xmlns:a16="http://schemas.microsoft.com/office/drawing/2014/main" id="{D698A160-F285-49EB-A646-8F116E725718}"/>
                </a:ext>
              </a:extLst>
            </xdr:cNvPr>
            <xdr:cNvSpPr txBox="1"/>
          </xdr:nvSpPr>
          <xdr:spPr>
            <a:xfrm>
              <a:off x="12268200" y="478866200"/>
              <a:ext cx="3263900" cy="546100"/>
            </a:xfrm>
            <a:prstGeom prst="rect">
              <a:avLst/>
            </a:prstGeom>
            <a:noFill/>
          </xdr:spPr>
          <xdr:txBody>
            <a:bodyPr wrap="square" lIns="0" tIns="0" rIns="0" bIns="0" rtlCol="0">
              <a:noAutofit/>
            </a:bodyPr>
            <a:lstStyle>
              <a:defPPr>
                <a:defRPr lang="en-US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/>
              <a:r>
                <a:rPr lang="en-US" sz="1400" b="0" i="0">
                  <a:solidFill>
                    <a:srgbClr val="0070C0"/>
                  </a:solidFill>
                  <a:latin typeface="Cambria Math" panose="02040503050406030204" pitchFamily="18" charset="0"/>
                </a:rPr>
                <a:t>𝐶=cos^(−1)⁡[(sin⁡(〖𝐿𝑎𝑡〗_2 )−sin⁡(〖𝐿𝑎𝑡〗_1 )  cos⁡(𝑎))/(cos⁡(〖𝐿𝑎𝑡〗_1 )  sin⁡(𝑎) )]</a:t>
              </a:r>
              <a:endParaRPr lang="en-AU" sz="1400">
                <a:solidFill>
                  <a:srgbClr val="FF0000"/>
                </a:solidFill>
              </a:endParaRPr>
            </a:p>
          </xdr:txBody>
        </xdr:sp>
      </mc:Fallback>
    </mc:AlternateContent>
    <xdr:clientData/>
  </xdr:twoCellAnchor>
  <xdr:twoCellAnchor>
    <xdr:from>
      <xdr:col>12</xdr:col>
      <xdr:colOff>190500</xdr:colOff>
      <xdr:row>2564</xdr:row>
      <xdr:rowOff>25400</xdr:rowOff>
    </xdr:from>
    <xdr:to>
      <xdr:col>18</xdr:col>
      <xdr:colOff>800100</xdr:colOff>
      <xdr:row>2565</xdr:row>
      <xdr:rowOff>127000</xdr:rowOff>
    </xdr:to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79" name="TextBox 178">
              <a:extLst>
                <a:ext uri="{FF2B5EF4-FFF2-40B4-BE49-F238E27FC236}">
                  <a16:creationId xmlns:a16="http://schemas.microsoft.com/office/drawing/2014/main" id="{499F22E4-8DAD-4D69-A4B9-677EFB6B4349}"/>
                </a:ext>
              </a:extLst>
            </xdr:cNvPr>
            <xdr:cNvSpPr txBox="1"/>
          </xdr:nvSpPr>
          <xdr:spPr>
            <a:xfrm>
              <a:off x="11010900" y="478262950"/>
              <a:ext cx="6019800" cy="285750"/>
            </a:xfrm>
            <a:prstGeom prst="rect">
              <a:avLst/>
            </a:prstGeom>
            <a:noFill/>
          </xdr:spPr>
          <xdr:txBody>
            <a:bodyPr wrap="square" lIns="0" tIns="0" rIns="0" bIns="0" rtlCol="0">
              <a:noAutofit/>
            </a:bodyPr>
            <a:lstStyle>
              <a:defPPr>
                <a:defRPr lang="en-US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US" sz="1400" b="0" i="1">
                        <a:solidFill>
                          <a:srgbClr val="0070C0"/>
                        </a:solidFill>
                        <a:latin typeface="Cambria Math" panose="02040503050406030204" pitchFamily="18" charset="0"/>
                      </a:rPr>
                      <m:t>𝑎</m:t>
                    </m:r>
                    <m:r>
                      <a:rPr lang="en-US" sz="1400" b="0" i="1">
                        <a:solidFill>
                          <a:srgbClr val="0070C0"/>
                        </a:solidFill>
                        <a:latin typeface="Cambria Math" panose="02040503050406030204" pitchFamily="18" charset="0"/>
                      </a:rPr>
                      <m:t>=</m:t>
                    </m:r>
                    <m:func>
                      <m:funcPr>
                        <m:ctrlPr>
                          <a:rPr lang="en-US" sz="1400" b="0" i="1">
                            <a:solidFill>
                              <a:srgbClr val="0070C0"/>
                            </a:solidFill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US" sz="1400" b="0" i="0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cos</m:t>
                            </m:r>
                          </m:e>
                          <m:sup>
                            <m: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begChr m:val="["/>
                            <m:endChr m:val="]"/>
                            <m:ctrlP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sin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sSub>
                                      <m:sSub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sSub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𝐿𝑎𝑡</m:t>
                                        </m:r>
                                      </m:e>
                                      <m: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1</m:t>
                                        </m:r>
                                      </m:sub>
                                    </m:sSub>
                                  </m:e>
                                </m:d>
                              </m:e>
                            </m:func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sin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sSub>
                                      <m:sSub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sSub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𝐿𝑎𝑡</m:t>
                                        </m:r>
                                      </m:e>
                                      <m: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2</m:t>
                                        </m:r>
                                      </m:sub>
                                    </m:sSub>
                                  </m:e>
                                </m:d>
                              </m:e>
                            </m:func>
                            <m: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+</m:t>
                            </m:r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cos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sSub>
                                      <m:sSub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sSub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𝐿𝑎𝑡</m:t>
                                        </m:r>
                                      </m:e>
                                      <m: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1</m:t>
                                        </m:r>
                                      </m:sub>
                                    </m:sSub>
                                  </m:e>
                                </m:d>
                              </m:e>
                            </m:func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cos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sSub>
                                      <m:sSub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sSub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𝐿𝑎𝑡</m:t>
                                        </m:r>
                                      </m:e>
                                      <m: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2</m:t>
                                        </m:r>
                                      </m:sub>
                                    </m:sSub>
                                  </m:e>
                                </m:d>
                              </m:e>
                            </m:func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cos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d>
                                      <m:dPr>
                                        <m:begChr m:val="|"/>
                                        <m:endChr m:val="|"/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𝐿𝑜𝑛𝑔</m:t>
                                            </m:r>
                                          </m:e>
                                          <m:sub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2</m:t>
                                            </m:r>
                                          </m:sub>
                                        </m:s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−</m:t>
                                        </m:r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𝐿𝑜𝑛𝑔</m:t>
                                            </m:r>
                                          </m:e>
                                          <m:sub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2</m:t>
                                            </m:r>
                                          </m:sub>
                                        </m:sSub>
                                      </m:e>
                                    </m:d>
                                  </m:e>
                                </m:d>
                              </m:e>
                            </m:func>
                          </m:e>
                        </m:d>
                      </m:e>
                    </m:func>
                  </m:oMath>
                </m:oMathPara>
              </a14:m>
              <a:endParaRPr lang="en-AU" sz="1400">
                <a:solidFill>
                  <a:srgbClr val="0070C0"/>
                </a:solidFill>
              </a:endParaRPr>
            </a:p>
          </xdr:txBody>
        </xdr:sp>
      </mc:Choice>
      <mc:Fallback xmlns="">
        <xdr:sp macro="" textlink="">
          <xdr:nvSpPr>
            <xdr:cNvPr id="179" name="TextBox 178">
              <a:extLst>
                <a:ext uri="{FF2B5EF4-FFF2-40B4-BE49-F238E27FC236}">
                  <a16:creationId xmlns:a16="http://schemas.microsoft.com/office/drawing/2014/main" id="{499F22E4-8DAD-4D69-A4B9-677EFB6B4349}"/>
                </a:ext>
              </a:extLst>
            </xdr:cNvPr>
            <xdr:cNvSpPr txBox="1"/>
          </xdr:nvSpPr>
          <xdr:spPr>
            <a:xfrm>
              <a:off x="11010900" y="478262950"/>
              <a:ext cx="6019800" cy="285750"/>
            </a:xfrm>
            <a:prstGeom prst="rect">
              <a:avLst/>
            </a:prstGeom>
            <a:noFill/>
          </xdr:spPr>
          <xdr:txBody>
            <a:bodyPr wrap="square" lIns="0" tIns="0" rIns="0" bIns="0" rtlCol="0">
              <a:noAutofit/>
            </a:bodyPr>
            <a:lstStyle>
              <a:defPPr>
                <a:defRPr lang="en-US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/>
              <a:r>
                <a:rPr lang="en-US" sz="1400" b="0" i="0">
                  <a:solidFill>
                    <a:srgbClr val="0070C0"/>
                  </a:solidFill>
                  <a:latin typeface="Cambria Math" panose="02040503050406030204" pitchFamily="18" charset="0"/>
                </a:rPr>
                <a:t>𝑎=cos^(−1)⁡[sin⁡(〖𝐿𝑎𝑡〗_1 )  sin⁡(〖𝐿𝑎𝑡〗_2 )+cos⁡(〖𝐿𝑎𝑡〗_1 )  cos⁡(〖𝐿𝑎𝑡〗_2 )  cos⁡(|〖𝐿𝑜𝑛𝑔〗_2−〖𝐿𝑜𝑛𝑔〗_2 |) ]</a:t>
              </a:r>
              <a:endParaRPr lang="en-AU" sz="1400">
                <a:solidFill>
                  <a:srgbClr val="0070C0"/>
                </a:solidFill>
              </a:endParaRPr>
            </a:p>
          </xdr:txBody>
        </xdr:sp>
      </mc:Fallback>
    </mc:AlternateContent>
    <xdr:clientData/>
  </xdr:twoCellAnchor>
  <xdr:twoCellAnchor>
    <xdr:from>
      <xdr:col>2</xdr:col>
      <xdr:colOff>361950</xdr:colOff>
      <xdr:row>93</xdr:row>
      <xdr:rowOff>6350</xdr:rowOff>
    </xdr:from>
    <xdr:to>
      <xdr:col>6</xdr:col>
      <xdr:colOff>19050</xdr:colOff>
      <xdr:row>96</xdr:row>
      <xdr:rowOff>0</xdr:rowOff>
    </xdr:to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2" name="TextBox 44">
              <a:extLst>
                <a:ext uri="{FF2B5EF4-FFF2-40B4-BE49-F238E27FC236}">
                  <a16:creationId xmlns:a16="http://schemas.microsoft.com/office/drawing/2014/main" id="{AFECE2D7-F2EF-4540-BAAA-EECAE464AA56}"/>
                </a:ext>
              </a:extLst>
            </xdr:cNvPr>
            <xdr:cNvSpPr txBox="1"/>
          </xdr:nvSpPr>
          <xdr:spPr>
            <a:xfrm>
              <a:off x="2165350" y="11055350"/>
              <a:ext cx="3263900" cy="546100"/>
            </a:xfrm>
            <a:prstGeom prst="rect">
              <a:avLst/>
            </a:prstGeom>
            <a:noFill/>
          </xdr:spPr>
          <xdr:txBody>
            <a:bodyPr wrap="square" lIns="0" tIns="0" rIns="0" bIns="0" rtlCol="0">
              <a:noAutofit/>
            </a:bodyPr>
            <a:lstStyle>
              <a:defPPr>
                <a:defRPr lang="en-US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US" sz="1400" b="0" i="1">
                        <a:solidFill>
                          <a:srgbClr val="0070C0"/>
                        </a:solidFill>
                        <a:latin typeface="Cambria Math" panose="02040503050406030204" pitchFamily="18" charset="0"/>
                      </a:rPr>
                      <m:t>𝐶</m:t>
                    </m:r>
                    <m:r>
                      <a:rPr lang="en-US" sz="1400" b="0" i="1">
                        <a:solidFill>
                          <a:srgbClr val="0070C0"/>
                        </a:solidFill>
                        <a:latin typeface="Cambria Math" panose="02040503050406030204" pitchFamily="18" charset="0"/>
                      </a:rPr>
                      <m:t>=</m:t>
                    </m:r>
                    <m:func>
                      <m:funcPr>
                        <m:ctrlPr>
                          <a:rPr lang="en-US" sz="1400" b="0" i="1">
                            <a:solidFill>
                              <a:srgbClr val="0070C0"/>
                            </a:solidFill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US" sz="1400" b="0" i="0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cos</m:t>
                            </m:r>
                          </m:e>
                          <m:sup>
                            <m: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begChr m:val="["/>
                            <m:endChr m:val="]"/>
                            <m:ctrlP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sin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𝐿𝑎𝑡</m:t>
                                            </m:r>
                                          </m:e>
                                          <m:sub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2</m:t>
                                            </m:r>
                                          </m:sub>
                                        </m:sSub>
                                      </m:e>
                                    </m:d>
                                  </m:e>
                                </m:func>
                                <m: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−</m:t>
                                </m:r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sin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𝐿𝑎𝑡</m:t>
                                            </m:r>
                                          </m:e>
                                          <m:sub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1</m:t>
                                            </m:r>
                                          </m:sub>
                                        </m:sSub>
                                      </m:e>
                                    </m:d>
                                  </m:e>
                                </m:func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cos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𝑎</m:t>
                                        </m:r>
                                      </m:e>
                                    </m:d>
                                  </m:e>
                                </m:func>
                              </m:num>
                              <m:den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cos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𝐿𝑎𝑡</m:t>
                                            </m:r>
                                          </m:e>
                                          <m:sub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1</m:t>
                                            </m:r>
                                          </m:sub>
                                        </m:sSub>
                                      </m:e>
                                    </m:d>
                                  </m:e>
                                </m:func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sin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𝑎</m:t>
                                        </m:r>
                                      </m:e>
                                    </m:d>
                                  </m:e>
                                </m:func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AU" sz="1400">
                <a:solidFill>
                  <a:srgbClr val="FF0000"/>
                </a:solidFill>
              </a:endParaRPr>
            </a:p>
          </xdr:txBody>
        </xdr:sp>
      </mc:Choice>
      <mc:Fallback xmlns="">
        <xdr:sp macro="" textlink="">
          <xdr:nvSpPr>
            <xdr:cNvPr id="12" name="TextBox 44">
              <a:extLst>
                <a:ext uri="{FF2B5EF4-FFF2-40B4-BE49-F238E27FC236}">
                  <a16:creationId xmlns:a16="http://schemas.microsoft.com/office/drawing/2014/main" id="{AFECE2D7-F2EF-4540-BAAA-EECAE464AA56}"/>
                </a:ext>
              </a:extLst>
            </xdr:cNvPr>
            <xdr:cNvSpPr txBox="1"/>
          </xdr:nvSpPr>
          <xdr:spPr>
            <a:xfrm>
              <a:off x="2165350" y="11055350"/>
              <a:ext cx="3263900" cy="546100"/>
            </a:xfrm>
            <a:prstGeom prst="rect">
              <a:avLst/>
            </a:prstGeom>
            <a:noFill/>
          </xdr:spPr>
          <xdr:txBody>
            <a:bodyPr wrap="square" lIns="0" tIns="0" rIns="0" bIns="0" rtlCol="0">
              <a:noAutofit/>
            </a:bodyPr>
            <a:lstStyle>
              <a:defPPr>
                <a:defRPr lang="en-US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/>
              <a:r>
                <a:rPr lang="en-US" sz="1400" b="0" i="0">
                  <a:solidFill>
                    <a:srgbClr val="0070C0"/>
                  </a:solidFill>
                  <a:latin typeface="Cambria Math" panose="02040503050406030204" pitchFamily="18" charset="0"/>
                </a:rPr>
                <a:t>𝐶=cos^(−1)⁡[(sin⁡(〖𝐿𝑎𝑡〗_2 )−sin⁡(〖𝐿𝑎𝑡〗_1 )  cos⁡(𝑎))/(cos⁡(〖𝐿𝑎𝑡〗_1 )  sin⁡(𝑎) )]</a:t>
              </a:r>
              <a:endParaRPr lang="en-AU" sz="1400">
                <a:solidFill>
                  <a:srgbClr val="FF0000"/>
                </a:solidFill>
              </a:endParaRPr>
            </a:p>
          </xdr:txBody>
        </xdr:sp>
      </mc:Fallback>
    </mc:AlternateContent>
    <xdr:clientData/>
  </xdr:twoCellAnchor>
  <xdr:twoCellAnchor>
    <xdr:from>
      <xdr:col>1</xdr:col>
      <xdr:colOff>19050</xdr:colOff>
      <xdr:row>90</xdr:row>
      <xdr:rowOff>12700</xdr:rowOff>
    </xdr:from>
    <xdr:to>
      <xdr:col>7</xdr:col>
      <xdr:colOff>628650</xdr:colOff>
      <xdr:row>91</xdr:row>
      <xdr:rowOff>95250</xdr:rowOff>
    </xdr:to>
    <mc:AlternateContent xmlns:mc="http://schemas.openxmlformats.org/markup-compatibility/2006">
      <mc:Choice xmlns:a14="http://schemas.microsoft.com/office/drawing/2010/main" Requires="a14">
        <xdr:sp macro="" textlink="">
          <xdr:nvSpPr>
            <xdr:cNvPr id="13" name="TextBox 40">
              <a:extLst>
                <a:ext uri="{FF2B5EF4-FFF2-40B4-BE49-F238E27FC236}">
                  <a16:creationId xmlns:a16="http://schemas.microsoft.com/office/drawing/2014/main" id="{5050A90C-932B-4143-93EA-2CBCB3B47731}"/>
                </a:ext>
              </a:extLst>
            </xdr:cNvPr>
            <xdr:cNvSpPr txBox="1"/>
          </xdr:nvSpPr>
          <xdr:spPr>
            <a:xfrm>
              <a:off x="920750" y="10509250"/>
              <a:ext cx="6019800" cy="266700"/>
            </a:xfrm>
            <a:prstGeom prst="rect">
              <a:avLst/>
            </a:prstGeom>
            <a:noFill/>
          </xdr:spPr>
          <xdr:txBody>
            <a:bodyPr wrap="square" lIns="0" tIns="0" rIns="0" bIns="0" rtlCol="0">
              <a:noAutofit/>
            </a:bodyPr>
            <a:lstStyle>
              <a:defPPr>
                <a:defRPr lang="en-US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US" sz="1400" b="0" i="1">
                        <a:solidFill>
                          <a:srgbClr val="0070C0"/>
                        </a:solidFill>
                        <a:latin typeface="Cambria Math" panose="02040503050406030204" pitchFamily="18" charset="0"/>
                      </a:rPr>
                      <m:t>𝑎</m:t>
                    </m:r>
                    <m:r>
                      <a:rPr lang="en-US" sz="1400" b="0" i="1">
                        <a:solidFill>
                          <a:srgbClr val="0070C0"/>
                        </a:solidFill>
                        <a:latin typeface="Cambria Math" panose="02040503050406030204" pitchFamily="18" charset="0"/>
                      </a:rPr>
                      <m:t>=</m:t>
                    </m:r>
                    <m:func>
                      <m:funcPr>
                        <m:ctrlPr>
                          <a:rPr lang="en-US" sz="1400" b="0" i="1">
                            <a:solidFill>
                              <a:srgbClr val="0070C0"/>
                            </a:solidFill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US" sz="1400" b="0" i="0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cos</m:t>
                            </m:r>
                          </m:e>
                          <m:sup>
                            <m: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begChr m:val="["/>
                            <m:endChr m:val="]"/>
                            <m:ctrlP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sin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sSub>
                                      <m:sSub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sSub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𝐿𝑎𝑡</m:t>
                                        </m:r>
                                      </m:e>
                                      <m: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1</m:t>
                                        </m:r>
                                      </m:sub>
                                    </m:sSub>
                                  </m:e>
                                </m:d>
                              </m:e>
                            </m:func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sin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sSub>
                                      <m:sSub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sSub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𝐿𝑎𝑡</m:t>
                                        </m:r>
                                      </m:e>
                                      <m: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2</m:t>
                                        </m:r>
                                      </m:sub>
                                    </m:sSub>
                                  </m:e>
                                </m:d>
                              </m:e>
                            </m:func>
                            <m: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+</m:t>
                            </m:r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cos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sSub>
                                      <m:sSub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sSub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𝐿𝑎𝑡</m:t>
                                        </m:r>
                                      </m:e>
                                      <m: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1</m:t>
                                        </m:r>
                                      </m:sub>
                                    </m:sSub>
                                  </m:e>
                                </m:d>
                              </m:e>
                            </m:func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cos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sSub>
                                      <m:sSub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sSub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𝐿𝑎𝑡</m:t>
                                        </m:r>
                                      </m:e>
                                      <m: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2</m:t>
                                        </m:r>
                                      </m:sub>
                                    </m:sSub>
                                  </m:e>
                                </m:d>
                              </m:e>
                            </m:func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cos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d>
                                      <m:dPr>
                                        <m:begChr m:val="|"/>
                                        <m:endChr m:val="|"/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𝐿𝑜𝑛𝑔</m:t>
                                            </m:r>
                                          </m:e>
                                          <m:sub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2</m:t>
                                            </m:r>
                                          </m:sub>
                                        </m:s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−</m:t>
                                        </m:r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𝐿𝑜𝑛𝑔</m:t>
                                            </m:r>
                                          </m:e>
                                          <m:sub>
                                            <m:r>
                                              <a:rPr lang="en-AU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1</m:t>
                                            </m:r>
                                          </m:sub>
                                        </m:sSub>
                                      </m:e>
                                    </m:d>
                                  </m:e>
                                </m:d>
                              </m:e>
                            </m:func>
                          </m:e>
                        </m:d>
                      </m:e>
                    </m:func>
                  </m:oMath>
                </m:oMathPara>
              </a14:m>
              <a:endParaRPr lang="en-AU" sz="1400">
                <a:solidFill>
                  <a:srgbClr val="0070C0"/>
                </a:solidFill>
              </a:endParaRPr>
            </a:p>
          </xdr:txBody>
        </xdr:sp>
      </mc:Choice>
      <mc:Fallback>
        <xdr:sp macro="" textlink="">
          <xdr:nvSpPr>
            <xdr:cNvPr id="13" name="TextBox 40">
              <a:extLst>
                <a:ext uri="{FF2B5EF4-FFF2-40B4-BE49-F238E27FC236}">
                  <a16:creationId xmlns:a16="http://schemas.microsoft.com/office/drawing/2014/main" id="{5050A90C-932B-4143-93EA-2CBCB3B47731}"/>
                </a:ext>
              </a:extLst>
            </xdr:cNvPr>
            <xdr:cNvSpPr txBox="1"/>
          </xdr:nvSpPr>
          <xdr:spPr>
            <a:xfrm>
              <a:off x="920750" y="10509250"/>
              <a:ext cx="6019800" cy="266700"/>
            </a:xfrm>
            <a:prstGeom prst="rect">
              <a:avLst/>
            </a:prstGeom>
            <a:noFill/>
          </xdr:spPr>
          <xdr:txBody>
            <a:bodyPr wrap="square" lIns="0" tIns="0" rIns="0" bIns="0" rtlCol="0">
              <a:noAutofit/>
            </a:bodyPr>
            <a:lstStyle>
              <a:defPPr>
                <a:defRPr lang="en-US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/>
              <a:r>
                <a:rPr lang="en-US" sz="1400" b="0" i="0">
                  <a:solidFill>
                    <a:srgbClr val="0070C0"/>
                  </a:solidFill>
                  <a:latin typeface="Cambria Math" panose="02040503050406030204" pitchFamily="18" charset="0"/>
                </a:rPr>
                <a:t>𝑎=cos^(−1)⁡[sin⁡(〖𝐿𝑎𝑡〗_1 )  sin⁡(〖𝐿𝑎𝑡〗_2 )+cos⁡(〖𝐿𝑎𝑡〗_1 )  cos⁡(〖𝐿𝑎𝑡〗_2 )  cos⁡(|〖𝐿𝑜𝑛𝑔〗_2−〖𝐿𝑜𝑛𝑔〗_</a:t>
              </a:r>
              <a:r>
                <a:rPr lang="en-AU" sz="1400" b="0" i="0">
                  <a:solidFill>
                    <a:srgbClr val="0070C0"/>
                  </a:solidFill>
                  <a:latin typeface="Cambria Math" panose="02040503050406030204" pitchFamily="18" charset="0"/>
                </a:rPr>
                <a:t>1</a:t>
              </a:r>
              <a:r>
                <a:rPr lang="en-US" sz="1400" b="0" i="0">
                  <a:solidFill>
                    <a:srgbClr val="0070C0"/>
                  </a:solidFill>
                  <a:latin typeface="Cambria Math" panose="02040503050406030204" pitchFamily="18" charset="0"/>
                </a:rPr>
                <a:t> |) ]</a:t>
              </a:r>
              <a:endParaRPr lang="en-AU" sz="1400">
                <a:solidFill>
                  <a:srgbClr val="0070C0"/>
                </a:solidFill>
              </a:endParaRPr>
            </a:p>
          </xdr:txBody>
        </xdr:sp>
      </mc:Fallback>
    </mc:AlternateContent>
    <xdr:clientData/>
  </xdr:twoCellAnchor>
  <xdr:twoCellAnchor>
    <xdr:from>
      <xdr:col>2</xdr:col>
      <xdr:colOff>361950</xdr:colOff>
      <xdr:row>126</xdr:row>
      <xdr:rowOff>6350</xdr:rowOff>
    </xdr:from>
    <xdr:to>
      <xdr:col>6</xdr:col>
      <xdr:colOff>19050</xdr:colOff>
      <xdr:row>129</xdr:row>
      <xdr:rowOff>0</xdr:rowOff>
    </xdr:to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4" name="TextBox 44">
              <a:extLst>
                <a:ext uri="{FF2B5EF4-FFF2-40B4-BE49-F238E27FC236}">
                  <a16:creationId xmlns:a16="http://schemas.microsoft.com/office/drawing/2014/main" id="{D40C14FF-98F4-4C72-82E0-B951F5E91870}"/>
                </a:ext>
              </a:extLst>
            </xdr:cNvPr>
            <xdr:cNvSpPr txBox="1"/>
          </xdr:nvSpPr>
          <xdr:spPr>
            <a:xfrm>
              <a:off x="2165350" y="17132300"/>
              <a:ext cx="3263900" cy="546100"/>
            </a:xfrm>
            <a:prstGeom prst="rect">
              <a:avLst/>
            </a:prstGeom>
            <a:noFill/>
          </xdr:spPr>
          <xdr:txBody>
            <a:bodyPr wrap="square" lIns="0" tIns="0" rIns="0" bIns="0" rtlCol="0">
              <a:noAutofit/>
            </a:bodyPr>
            <a:lstStyle>
              <a:defPPr>
                <a:defRPr lang="en-US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US" sz="1400" b="0" i="1">
                        <a:solidFill>
                          <a:srgbClr val="0070C0"/>
                        </a:solidFill>
                        <a:latin typeface="Cambria Math" panose="02040503050406030204" pitchFamily="18" charset="0"/>
                      </a:rPr>
                      <m:t>𝐶</m:t>
                    </m:r>
                    <m:r>
                      <a:rPr lang="en-US" sz="1400" b="0" i="1">
                        <a:solidFill>
                          <a:srgbClr val="0070C0"/>
                        </a:solidFill>
                        <a:latin typeface="Cambria Math" panose="02040503050406030204" pitchFamily="18" charset="0"/>
                      </a:rPr>
                      <m:t>=</m:t>
                    </m:r>
                    <m:func>
                      <m:funcPr>
                        <m:ctrlPr>
                          <a:rPr lang="en-US" sz="1400" b="0" i="1">
                            <a:solidFill>
                              <a:srgbClr val="0070C0"/>
                            </a:solidFill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US" sz="1400" b="0" i="0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cos</m:t>
                            </m:r>
                          </m:e>
                          <m:sup>
                            <m: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begChr m:val="["/>
                            <m:endChr m:val="]"/>
                            <m:ctrlP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sin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𝐿𝑎𝑡</m:t>
                                            </m:r>
                                          </m:e>
                                          <m:sub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2</m:t>
                                            </m:r>
                                          </m:sub>
                                        </m:sSub>
                                      </m:e>
                                    </m:d>
                                  </m:e>
                                </m:func>
                                <m: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−</m:t>
                                </m:r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sin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𝐿𝑎𝑡</m:t>
                                            </m:r>
                                          </m:e>
                                          <m:sub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1</m:t>
                                            </m:r>
                                          </m:sub>
                                        </m:sSub>
                                      </m:e>
                                    </m:d>
                                  </m:e>
                                </m:func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cos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𝑎</m:t>
                                        </m:r>
                                      </m:e>
                                    </m:d>
                                  </m:e>
                                </m:func>
                              </m:num>
                              <m:den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cos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𝐿𝑎𝑡</m:t>
                                            </m:r>
                                          </m:e>
                                          <m:sub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1</m:t>
                                            </m:r>
                                          </m:sub>
                                        </m:sSub>
                                      </m:e>
                                    </m:d>
                                  </m:e>
                                </m:func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sin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𝑎</m:t>
                                        </m:r>
                                      </m:e>
                                    </m:d>
                                  </m:e>
                                </m:func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AU" sz="1400">
                <a:solidFill>
                  <a:srgbClr val="FF0000"/>
                </a:solidFill>
              </a:endParaRPr>
            </a:p>
          </xdr:txBody>
        </xdr:sp>
      </mc:Choice>
      <mc:Fallback xmlns="">
        <xdr:sp macro="" textlink="">
          <xdr:nvSpPr>
            <xdr:cNvPr id="14" name="TextBox 44">
              <a:extLst>
                <a:ext uri="{FF2B5EF4-FFF2-40B4-BE49-F238E27FC236}">
                  <a16:creationId xmlns:a16="http://schemas.microsoft.com/office/drawing/2014/main" id="{D40C14FF-98F4-4C72-82E0-B951F5E91870}"/>
                </a:ext>
              </a:extLst>
            </xdr:cNvPr>
            <xdr:cNvSpPr txBox="1"/>
          </xdr:nvSpPr>
          <xdr:spPr>
            <a:xfrm>
              <a:off x="2165350" y="17132300"/>
              <a:ext cx="3263900" cy="546100"/>
            </a:xfrm>
            <a:prstGeom prst="rect">
              <a:avLst/>
            </a:prstGeom>
            <a:noFill/>
          </xdr:spPr>
          <xdr:txBody>
            <a:bodyPr wrap="square" lIns="0" tIns="0" rIns="0" bIns="0" rtlCol="0">
              <a:noAutofit/>
            </a:bodyPr>
            <a:lstStyle>
              <a:defPPr>
                <a:defRPr lang="en-US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/>
              <a:r>
                <a:rPr lang="en-US" sz="1400" b="0" i="0">
                  <a:solidFill>
                    <a:srgbClr val="0070C0"/>
                  </a:solidFill>
                  <a:latin typeface="Cambria Math" panose="02040503050406030204" pitchFamily="18" charset="0"/>
                </a:rPr>
                <a:t>𝐶=cos^(−1)⁡[(sin⁡(〖𝐿𝑎𝑡〗_2 )−sin⁡(〖𝐿𝑎𝑡〗_1 )  cos⁡(𝑎))/(cos⁡(〖𝐿𝑎𝑡〗_1 )  sin⁡(𝑎) )]</a:t>
              </a:r>
              <a:endParaRPr lang="en-AU" sz="1400">
                <a:solidFill>
                  <a:srgbClr val="FF0000"/>
                </a:solidFill>
              </a:endParaRPr>
            </a:p>
          </xdr:txBody>
        </xdr:sp>
      </mc:Fallback>
    </mc:AlternateContent>
    <xdr:clientData/>
  </xdr:twoCellAnchor>
  <xdr:twoCellAnchor>
    <xdr:from>
      <xdr:col>1</xdr:col>
      <xdr:colOff>19050</xdr:colOff>
      <xdr:row>123</xdr:row>
      <xdr:rowOff>12700</xdr:rowOff>
    </xdr:from>
    <xdr:to>
      <xdr:col>7</xdr:col>
      <xdr:colOff>628650</xdr:colOff>
      <xdr:row>124</xdr:row>
      <xdr:rowOff>95250</xdr:rowOff>
    </xdr:to>
    <mc:AlternateContent xmlns:mc="http://schemas.openxmlformats.org/markup-compatibility/2006">
      <mc:Choice xmlns:a14="http://schemas.microsoft.com/office/drawing/2010/main" Requires="a14">
        <xdr:sp macro="" textlink="">
          <xdr:nvSpPr>
            <xdr:cNvPr id="15" name="TextBox 40">
              <a:extLst>
                <a:ext uri="{FF2B5EF4-FFF2-40B4-BE49-F238E27FC236}">
                  <a16:creationId xmlns:a16="http://schemas.microsoft.com/office/drawing/2014/main" id="{D7289087-E5FE-4C3D-9413-793DBFFA6843}"/>
                </a:ext>
              </a:extLst>
            </xdr:cNvPr>
            <xdr:cNvSpPr txBox="1"/>
          </xdr:nvSpPr>
          <xdr:spPr>
            <a:xfrm>
              <a:off x="920750" y="16586200"/>
              <a:ext cx="6019800" cy="266700"/>
            </a:xfrm>
            <a:prstGeom prst="rect">
              <a:avLst/>
            </a:prstGeom>
            <a:noFill/>
          </xdr:spPr>
          <xdr:txBody>
            <a:bodyPr wrap="square" lIns="0" tIns="0" rIns="0" bIns="0" rtlCol="0">
              <a:noAutofit/>
            </a:bodyPr>
            <a:lstStyle>
              <a:defPPr>
                <a:defRPr lang="en-US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US" sz="1400" b="0" i="1">
                        <a:solidFill>
                          <a:srgbClr val="0070C0"/>
                        </a:solidFill>
                        <a:latin typeface="Cambria Math" panose="02040503050406030204" pitchFamily="18" charset="0"/>
                      </a:rPr>
                      <m:t>𝑎</m:t>
                    </m:r>
                    <m:r>
                      <a:rPr lang="en-US" sz="1400" b="0" i="1">
                        <a:solidFill>
                          <a:srgbClr val="0070C0"/>
                        </a:solidFill>
                        <a:latin typeface="Cambria Math" panose="02040503050406030204" pitchFamily="18" charset="0"/>
                      </a:rPr>
                      <m:t>=</m:t>
                    </m:r>
                    <m:func>
                      <m:funcPr>
                        <m:ctrlPr>
                          <a:rPr lang="en-US" sz="1400" b="0" i="1">
                            <a:solidFill>
                              <a:srgbClr val="0070C0"/>
                            </a:solidFill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US" sz="1400" b="0" i="0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cos</m:t>
                            </m:r>
                          </m:e>
                          <m:sup>
                            <m: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begChr m:val="["/>
                            <m:endChr m:val="]"/>
                            <m:ctrlP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sin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sSub>
                                      <m:sSub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sSub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𝐿𝑎𝑡</m:t>
                                        </m:r>
                                      </m:e>
                                      <m: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1</m:t>
                                        </m:r>
                                      </m:sub>
                                    </m:sSub>
                                  </m:e>
                                </m:d>
                              </m:e>
                            </m:func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sin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sSub>
                                      <m:sSub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sSub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𝐿𝑎𝑡</m:t>
                                        </m:r>
                                      </m:e>
                                      <m: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2</m:t>
                                        </m:r>
                                      </m:sub>
                                    </m:sSub>
                                  </m:e>
                                </m:d>
                              </m:e>
                            </m:func>
                            <m: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+</m:t>
                            </m:r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cos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sSub>
                                      <m:sSub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sSub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𝐿𝑎𝑡</m:t>
                                        </m:r>
                                      </m:e>
                                      <m: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1</m:t>
                                        </m:r>
                                      </m:sub>
                                    </m:sSub>
                                  </m:e>
                                </m:d>
                              </m:e>
                            </m:func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cos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sSub>
                                      <m:sSub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sSub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𝐿𝑎𝑡</m:t>
                                        </m:r>
                                      </m:e>
                                      <m: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2</m:t>
                                        </m:r>
                                      </m:sub>
                                    </m:sSub>
                                  </m:e>
                                </m:d>
                              </m:e>
                            </m:func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cos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d>
                                      <m:dPr>
                                        <m:begChr m:val="|"/>
                                        <m:endChr m:val="|"/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𝐿𝑜𝑛𝑔</m:t>
                                            </m:r>
                                          </m:e>
                                          <m:sub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2</m:t>
                                            </m:r>
                                          </m:sub>
                                        </m:s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−</m:t>
                                        </m:r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𝐿𝑜𝑛𝑔</m:t>
                                            </m:r>
                                          </m:e>
                                          <m:sub>
                                            <m:r>
                                              <a:rPr lang="en-AU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1</m:t>
                                            </m:r>
                                          </m:sub>
                                        </m:sSub>
                                      </m:e>
                                    </m:d>
                                  </m:e>
                                </m:d>
                              </m:e>
                            </m:func>
                          </m:e>
                        </m:d>
                      </m:e>
                    </m:func>
                  </m:oMath>
                </m:oMathPara>
              </a14:m>
              <a:endParaRPr lang="en-AU" sz="1400">
                <a:solidFill>
                  <a:srgbClr val="0070C0"/>
                </a:solidFill>
              </a:endParaRPr>
            </a:p>
          </xdr:txBody>
        </xdr:sp>
      </mc:Choice>
      <mc:Fallback>
        <xdr:sp macro="" textlink="">
          <xdr:nvSpPr>
            <xdr:cNvPr id="15" name="TextBox 40">
              <a:extLst>
                <a:ext uri="{FF2B5EF4-FFF2-40B4-BE49-F238E27FC236}">
                  <a16:creationId xmlns:a16="http://schemas.microsoft.com/office/drawing/2014/main" id="{D7289087-E5FE-4C3D-9413-793DBFFA6843}"/>
                </a:ext>
              </a:extLst>
            </xdr:cNvPr>
            <xdr:cNvSpPr txBox="1"/>
          </xdr:nvSpPr>
          <xdr:spPr>
            <a:xfrm>
              <a:off x="920750" y="16586200"/>
              <a:ext cx="6019800" cy="266700"/>
            </a:xfrm>
            <a:prstGeom prst="rect">
              <a:avLst/>
            </a:prstGeom>
            <a:noFill/>
          </xdr:spPr>
          <xdr:txBody>
            <a:bodyPr wrap="square" lIns="0" tIns="0" rIns="0" bIns="0" rtlCol="0">
              <a:noAutofit/>
            </a:bodyPr>
            <a:lstStyle>
              <a:defPPr>
                <a:defRPr lang="en-US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/>
              <a:r>
                <a:rPr lang="en-US" sz="1400" b="0" i="0">
                  <a:solidFill>
                    <a:srgbClr val="0070C0"/>
                  </a:solidFill>
                  <a:latin typeface="Cambria Math" panose="02040503050406030204" pitchFamily="18" charset="0"/>
                </a:rPr>
                <a:t>𝑎=cos^(−1)⁡[sin⁡(〖𝐿𝑎𝑡〗_1 )  sin⁡(〖𝐿𝑎𝑡〗_2 )+cos⁡(〖𝐿𝑎𝑡〗_1 )  cos⁡(〖𝐿𝑎𝑡〗_2 )  cos⁡(|〖𝐿𝑜𝑛𝑔〗_2−〖𝐿𝑜𝑛𝑔〗_</a:t>
              </a:r>
              <a:r>
                <a:rPr lang="en-AU" sz="1400" b="0" i="0">
                  <a:solidFill>
                    <a:srgbClr val="0070C0"/>
                  </a:solidFill>
                  <a:latin typeface="Cambria Math" panose="02040503050406030204" pitchFamily="18" charset="0"/>
                </a:rPr>
                <a:t>1</a:t>
              </a:r>
              <a:r>
                <a:rPr lang="en-US" sz="1400" b="0" i="0">
                  <a:solidFill>
                    <a:srgbClr val="0070C0"/>
                  </a:solidFill>
                  <a:latin typeface="Cambria Math" panose="02040503050406030204" pitchFamily="18" charset="0"/>
                </a:rPr>
                <a:t> |) ]</a:t>
              </a:r>
              <a:endParaRPr lang="en-AU" sz="1400">
                <a:solidFill>
                  <a:srgbClr val="0070C0"/>
                </a:solidFill>
              </a:endParaRPr>
            </a:p>
          </xdr:txBody>
        </xdr:sp>
      </mc:Fallback>
    </mc:AlternateContent>
    <xdr:clientData/>
  </xdr:twoCellAnchor>
  <xdr:twoCellAnchor>
    <xdr:from>
      <xdr:col>2</xdr:col>
      <xdr:colOff>361950</xdr:colOff>
      <xdr:row>159</xdr:row>
      <xdr:rowOff>6350</xdr:rowOff>
    </xdr:from>
    <xdr:to>
      <xdr:col>6</xdr:col>
      <xdr:colOff>19050</xdr:colOff>
      <xdr:row>162</xdr:row>
      <xdr:rowOff>0</xdr:rowOff>
    </xdr:to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6" name="TextBox 44">
              <a:extLst>
                <a:ext uri="{FF2B5EF4-FFF2-40B4-BE49-F238E27FC236}">
                  <a16:creationId xmlns:a16="http://schemas.microsoft.com/office/drawing/2014/main" id="{76993A7C-2D85-4056-AFD9-B04272BCF089}"/>
                </a:ext>
              </a:extLst>
            </xdr:cNvPr>
            <xdr:cNvSpPr txBox="1"/>
          </xdr:nvSpPr>
          <xdr:spPr>
            <a:xfrm>
              <a:off x="2152650" y="23209250"/>
              <a:ext cx="3238500" cy="546100"/>
            </a:xfrm>
            <a:prstGeom prst="rect">
              <a:avLst/>
            </a:prstGeom>
            <a:noFill/>
          </xdr:spPr>
          <xdr:txBody>
            <a:bodyPr wrap="square" lIns="0" tIns="0" rIns="0" bIns="0" rtlCol="0">
              <a:noAutofit/>
            </a:bodyPr>
            <a:lstStyle>
              <a:defPPr>
                <a:defRPr lang="en-US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US" sz="1400" b="0" i="1">
                        <a:solidFill>
                          <a:srgbClr val="0070C0"/>
                        </a:solidFill>
                        <a:latin typeface="Cambria Math" panose="02040503050406030204" pitchFamily="18" charset="0"/>
                      </a:rPr>
                      <m:t>𝐶</m:t>
                    </m:r>
                    <m:r>
                      <a:rPr lang="en-US" sz="1400" b="0" i="1">
                        <a:solidFill>
                          <a:srgbClr val="0070C0"/>
                        </a:solidFill>
                        <a:latin typeface="Cambria Math" panose="02040503050406030204" pitchFamily="18" charset="0"/>
                      </a:rPr>
                      <m:t>=</m:t>
                    </m:r>
                    <m:func>
                      <m:funcPr>
                        <m:ctrlPr>
                          <a:rPr lang="en-US" sz="1400" b="0" i="1">
                            <a:solidFill>
                              <a:srgbClr val="0070C0"/>
                            </a:solidFill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US" sz="1400" b="0" i="0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cos</m:t>
                            </m:r>
                          </m:e>
                          <m:sup>
                            <m: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begChr m:val="["/>
                            <m:endChr m:val="]"/>
                            <m:ctrlP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sin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𝐿𝑎𝑡</m:t>
                                            </m:r>
                                          </m:e>
                                          <m:sub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2</m:t>
                                            </m:r>
                                          </m:sub>
                                        </m:sSub>
                                      </m:e>
                                    </m:d>
                                  </m:e>
                                </m:func>
                                <m: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−</m:t>
                                </m:r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sin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𝐿𝑎𝑡</m:t>
                                            </m:r>
                                          </m:e>
                                          <m:sub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1</m:t>
                                            </m:r>
                                          </m:sub>
                                        </m:sSub>
                                      </m:e>
                                    </m:d>
                                  </m:e>
                                </m:func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cos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𝑎</m:t>
                                        </m:r>
                                      </m:e>
                                    </m:d>
                                  </m:e>
                                </m:func>
                              </m:num>
                              <m:den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cos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𝐿𝑎𝑡</m:t>
                                            </m:r>
                                          </m:e>
                                          <m:sub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1</m:t>
                                            </m:r>
                                          </m:sub>
                                        </m:sSub>
                                      </m:e>
                                    </m:d>
                                  </m:e>
                                </m:func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sin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𝑎</m:t>
                                        </m:r>
                                      </m:e>
                                    </m:d>
                                  </m:e>
                                </m:func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AU" sz="1400">
                <a:solidFill>
                  <a:srgbClr val="FF0000"/>
                </a:solidFill>
              </a:endParaRPr>
            </a:p>
          </xdr:txBody>
        </xdr:sp>
      </mc:Choice>
      <mc:Fallback xmlns="">
        <xdr:sp macro="" textlink="">
          <xdr:nvSpPr>
            <xdr:cNvPr id="16" name="TextBox 44">
              <a:extLst>
                <a:ext uri="{FF2B5EF4-FFF2-40B4-BE49-F238E27FC236}">
                  <a16:creationId xmlns:a16="http://schemas.microsoft.com/office/drawing/2014/main" id="{76993A7C-2D85-4056-AFD9-B04272BCF089}"/>
                </a:ext>
              </a:extLst>
            </xdr:cNvPr>
            <xdr:cNvSpPr txBox="1"/>
          </xdr:nvSpPr>
          <xdr:spPr>
            <a:xfrm>
              <a:off x="2152650" y="23209250"/>
              <a:ext cx="3238500" cy="546100"/>
            </a:xfrm>
            <a:prstGeom prst="rect">
              <a:avLst/>
            </a:prstGeom>
            <a:noFill/>
          </xdr:spPr>
          <xdr:txBody>
            <a:bodyPr wrap="square" lIns="0" tIns="0" rIns="0" bIns="0" rtlCol="0">
              <a:noAutofit/>
            </a:bodyPr>
            <a:lstStyle>
              <a:defPPr>
                <a:defRPr lang="en-US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/>
              <a:r>
                <a:rPr lang="en-US" sz="1400" b="0" i="0">
                  <a:solidFill>
                    <a:srgbClr val="0070C0"/>
                  </a:solidFill>
                  <a:latin typeface="Cambria Math" panose="02040503050406030204" pitchFamily="18" charset="0"/>
                </a:rPr>
                <a:t>𝐶=cos^(−1)⁡[(sin⁡(〖𝐿𝑎𝑡〗_2 )−sin⁡(〖𝐿𝑎𝑡〗_1 )  cos⁡(𝑎))/(cos⁡(〖𝐿𝑎𝑡〗_1 )  sin⁡(𝑎) )]</a:t>
              </a:r>
              <a:endParaRPr lang="en-AU" sz="1400">
                <a:solidFill>
                  <a:srgbClr val="FF0000"/>
                </a:solidFill>
              </a:endParaRPr>
            </a:p>
          </xdr:txBody>
        </xdr:sp>
      </mc:Fallback>
    </mc:AlternateContent>
    <xdr:clientData/>
  </xdr:twoCellAnchor>
  <xdr:twoCellAnchor>
    <xdr:from>
      <xdr:col>1</xdr:col>
      <xdr:colOff>19050</xdr:colOff>
      <xdr:row>156</xdr:row>
      <xdr:rowOff>12700</xdr:rowOff>
    </xdr:from>
    <xdr:to>
      <xdr:col>7</xdr:col>
      <xdr:colOff>628650</xdr:colOff>
      <xdr:row>157</xdr:row>
      <xdr:rowOff>95250</xdr:rowOff>
    </xdr:to>
    <mc:AlternateContent xmlns:mc="http://schemas.openxmlformats.org/markup-compatibility/2006">
      <mc:Choice xmlns:a14="http://schemas.microsoft.com/office/drawing/2010/main" Requires="a14">
        <xdr:sp macro="" textlink="">
          <xdr:nvSpPr>
            <xdr:cNvPr id="17" name="TextBox 40">
              <a:extLst>
                <a:ext uri="{FF2B5EF4-FFF2-40B4-BE49-F238E27FC236}">
                  <a16:creationId xmlns:a16="http://schemas.microsoft.com/office/drawing/2014/main" id="{19962F32-CEF0-4789-8269-A4E15F938A58}"/>
                </a:ext>
              </a:extLst>
            </xdr:cNvPr>
            <xdr:cNvSpPr txBox="1"/>
          </xdr:nvSpPr>
          <xdr:spPr>
            <a:xfrm>
              <a:off x="914400" y="22663150"/>
              <a:ext cx="5981700" cy="266700"/>
            </a:xfrm>
            <a:prstGeom prst="rect">
              <a:avLst/>
            </a:prstGeom>
            <a:noFill/>
          </xdr:spPr>
          <xdr:txBody>
            <a:bodyPr wrap="square" lIns="0" tIns="0" rIns="0" bIns="0" rtlCol="0">
              <a:noAutofit/>
            </a:bodyPr>
            <a:lstStyle>
              <a:defPPr>
                <a:defRPr lang="en-US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US" sz="1400" b="0" i="1">
                        <a:solidFill>
                          <a:srgbClr val="0070C0"/>
                        </a:solidFill>
                        <a:latin typeface="Cambria Math" panose="02040503050406030204" pitchFamily="18" charset="0"/>
                      </a:rPr>
                      <m:t>𝑎</m:t>
                    </m:r>
                    <m:r>
                      <a:rPr lang="en-US" sz="1400" b="0" i="1">
                        <a:solidFill>
                          <a:srgbClr val="0070C0"/>
                        </a:solidFill>
                        <a:latin typeface="Cambria Math" panose="02040503050406030204" pitchFamily="18" charset="0"/>
                      </a:rPr>
                      <m:t>=</m:t>
                    </m:r>
                    <m:func>
                      <m:funcPr>
                        <m:ctrlPr>
                          <a:rPr lang="en-US" sz="1400" b="0" i="1">
                            <a:solidFill>
                              <a:srgbClr val="0070C0"/>
                            </a:solidFill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US" sz="1400" b="0" i="0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cos</m:t>
                            </m:r>
                          </m:e>
                          <m:sup>
                            <m: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begChr m:val="["/>
                            <m:endChr m:val="]"/>
                            <m:ctrlP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sin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sSub>
                                      <m:sSub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sSub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𝐿𝑎𝑡</m:t>
                                        </m:r>
                                      </m:e>
                                      <m: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1</m:t>
                                        </m:r>
                                      </m:sub>
                                    </m:sSub>
                                  </m:e>
                                </m:d>
                              </m:e>
                            </m:func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sin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sSub>
                                      <m:sSub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sSub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𝐿𝑎𝑡</m:t>
                                        </m:r>
                                      </m:e>
                                      <m: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2</m:t>
                                        </m:r>
                                      </m:sub>
                                    </m:sSub>
                                  </m:e>
                                </m:d>
                              </m:e>
                            </m:func>
                            <m: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+</m:t>
                            </m:r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cos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sSub>
                                      <m:sSub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sSub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𝐿𝑎𝑡</m:t>
                                        </m:r>
                                      </m:e>
                                      <m: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1</m:t>
                                        </m:r>
                                      </m:sub>
                                    </m:sSub>
                                  </m:e>
                                </m:d>
                              </m:e>
                            </m:func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cos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sSub>
                                      <m:sSub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sSub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𝐿𝑎𝑡</m:t>
                                        </m:r>
                                      </m:e>
                                      <m: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2</m:t>
                                        </m:r>
                                      </m:sub>
                                    </m:sSub>
                                  </m:e>
                                </m:d>
                              </m:e>
                            </m:func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cos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d>
                                      <m:dPr>
                                        <m:begChr m:val="|"/>
                                        <m:endChr m:val="|"/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𝐿𝑜𝑛𝑔</m:t>
                                            </m:r>
                                          </m:e>
                                          <m:sub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2</m:t>
                                            </m:r>
                                          </m:sub>
                                        </m:s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−</m:t>
                                        </m:r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𝐿𝑜𝑛𝑔</m:t>
                                            </m:r>
                                          </m:e>
                                          <m:sub>
                                            <m:r>
                                              <a:rPr lang="en-AU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1</m:t>
                                            </m:r>
                                          </m:sub>
                                        </m:sSub>
                                      </m:e>
                                    </m:d>
                                  </m:e>
                                </m:d>
                              </m:e>
                            </m:func>
                          </m:e>
                        </m:d>
                      </m:e>
                    </m:func>
                  </m:oMath>
                </m:oMathPara>
              </a14:m>
              <a:endParaRPr lang="en-AU" sz="1400">
                <a:solidFill>
                  <a:srgbClr val="0070C0"/>
                </a:solidFill>
              </a:endParaRPr>
            </a:p>
          </xdr:txBody>
        </xdr:sp>
      </mc:Choice>
      <mc:Fallback>
        <xdr:sp macro="" textlink="">
          <xdr:nvSpPr>
            <xdr:cNvPr id="17" name="TextBox 40">
              <a:extLst>
                <a:ext uri="{FF2B5EF4-FFF2-40B4-BE49-F238E27FC236}">
                  <a16:creationId xmlns:a16="http://schemas.microsoft.com/office/drawing/2014/main" id="{19962F32-CEF0-4789-8269-A4E15F938A58}"/>
                </a:ext>
              </a:extLst>
            </xdr:cNvPr>
            <xdr:cNvSpPr txBox="1"/>
          </xdr:nvSpPr>
          <xdr:spPr>
            <a:xfrm>
              <a:off x="914400" y="22663150"/>
              <a:ext cx="5981700" cy="266700"/>
            </a:xfrm>
            <a:prstGeom prst="rect">
              <a:avLst/>
            </a:prstGeom>
            <a:noFill/>
          </xdr:spPr>
          <xdr:txBody>
            <a:bodyPr wrap="square" lIns="0" tIns="0" rIns="0" bIns="0" rtlCol="0">
              <a:noAutofit/>
            </a:bodyPr>
            <a:lstStyle>
              <a:defPPr>
                <a:defRPr lang="en-US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/>
              <a:r>
                <a:rPr lang="en-US" sz="1400" b="0" i="0">
                  <a:solidFill>
                    <a:srgbClr val="0070C0"/>
                  </a:solidFill>
                  <a:latin typeface="Cambria Math" panose="02040503050406030204" pitchFamily="18" charset="0"/>
                </a:rPr>
                <a:t>𝑎=cos^(−1)⁡[sin⁡(〖𝐿𝑎𝑡〗_1 )  sin⁡(〖𝐿𝑎𝑡〗_2 )+cos⁡(〖𝐿𝑎𝑡〗_1 )  cos⁡(〖𝐿𝑎𝑡〗_2 )  cos⁡(|〖𝐿𝑜𝑛𝑔〗_2−〖𝐿𝑜𝑛𝑔〗_</a:t>
              </a:r>
              <a:r>
                <a:rPr lang="en-AU" sz="1400" b="0" i="0">
                  <a:solidFill>
                    <a:srgbClr val="0070C0"/>
                  </a:solidFill>
                  <a:latin typeface="Cambria Math" panose="02040503050406030204" pitchFamily="18" charset="0"/>
                </a:rPr>
                <a:t>1</a:t>
              </a:r>
              <a:r>
                <a:rPr lang="en-US" sz="1400" b="0" i="0">
                  <a:solidFill>
                    <a:srgbClr val="0070C0"/>
                  </a:solidFill>
                  <a:latin typeface="Cambria Math" panose="02040503050406030204" pitchFamily="18" charset="0"/>
                </a:rPr>
                <a:t> |) ]</a:t>
              </a:r>
              <a:endParaRPr lang="en-AU" sz="1400">
                <a:solidFill>
                  <a:srgbClr val="0070C0"/>
                </a:solidFill>
              </a:endParaRPr>
            </a:p>
          </xdr:txBody>
        </xdr:sp>
      </mc:Fallback>
    </mc:AlternateContent>
    <xdr:clientData/>
  </xdr:twoCellAnchor>
  <xdr:twoCellAnchor>
    <xdr:from>
      <xdr:col>2</xdr:col>
      <xdr:colOff>361950</xdr:colOff>
      <xdr:row>192</xdr:row>
      <xdr:rowOff>6350</xdr:rowOff>
    </xdr:from>
    <xdr:to>
      <xdr:col>6</xdr:col>
      <xdr:colOff>19050</xdr:colOff>
      <xdr:row>195</xdr:row>
      <xdr:rowOff>0</xdr:rowOff>
    </xdr:to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8" name="TextBox 44">
              <a:extLst>
                <a:ext uri="{FF2B5EF4-FFF2-40B4-BE49-F238E27FC236}">
                  <a16:creationId xmlns:a16="http://schemas.microsoft.com/office/drawing/2014/main" id="{43A86F6A-0A6F-4699-A975-09C25D278082}"/>
                </a:ext>
              </a:extLst>
            </xdr:cNvPr>
            <xdr:cNvSpPr txBox="1"/>
          </xdr:nvSpPr>
          <xdr:spPr>
            <a:xfrm>
              <a:off x="2152650" y="29286200"/>
              <a:ext cx="3238500" cy="546100"/>
            </a:xfrm>
            <a:prstGeom prst="rect">
              <a:avLst/>
            </a:prstGeom>
            <a:noFill/>
          </xdr:spPr>
          <xdr:txBody>
            <a:bodyPr wrap="square" lIns="0" tIns="0" rIns="0" bIns="0" rtlCol="0">
              <a:noAutofit/>
            </a:bodyPr>
            <a:lstStyle>
              <a:defPPr>
                <a:defRPr lang="en-US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US" sz="1400" b="0" i="1">
                        <a:solidFill>
                          <a:srgbClr val="0070C0"/>
                        </a:solidFill>
                        <a:latin typeface="Cambria Math" panose="02040503050406030204" pitchFamily="18" charset="0"/>
                      </a:rPr>
                      <m:t>𝐶</m:t>
                    </m:r>
                    <m:r>
                      <a:rPr lang="en-US" sz="1400" b="0" i="1">
                        <a:solidFill>
                          <a:srgbClr val="0070C0"/>
                        </a:solidFill>
                        <a:latin typeface="Cambria Math" panose="02040503050406030204" pitchFamily="18" charset="0"/>
                      </a:rPr>
                      <m:t>=</m:t>
                    </m:r>
                    <m:func>
                      <m:funcPr>
                        <m:ctrlPr>
                          <a:rPr lang="en-US" sz="1400" b="0" i="1">
                            <a:solidFill>
                              <a:srgbClr val="0070C0"/>
                            </a:solidFill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US" sz="1400" b="0" i="0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cos</m:t>
                            </m:r>
                          </m:e>
                          <m:sup>
                            <m: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begChr m:val="["/>
                            <m:endChr m:val="]"/>
                            <m:ctrlP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sin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𝐿𝑎𝑡</m:t>
                                            </m:r>
                                          </m:e>
                                          <m:sub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2</m:t>
                                            </m:r>
                                          </m:sub>
                                        </m:sSub>
                                      </m:e>
                                    </m:d>
                                  </m:e>
                                </m:func>
                                <m: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−</m:t>
                                </m:r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sin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𝐿𝑎𝑡</m:t>
                                            </m:r>
                                          </m:e>
                                          <m:sub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1</m:t>
                                            </m:r>
                                          </m:sub>
                                        </m:sSub>
                                      </m:e>
                                    </m:d>
                                  </m:e>
                                </m:func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cos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𝑎</m:t>
                                        </m:r>
                                      </m:e>
                                    </m:d>
                                  </m:e>
                                </m:func>
                              </m:num>
                              <m:den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cos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𝐿𝑎𝑡</m:t>
                                            </m:r>
                                          </m:e>
                                          <m:sub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1</m:t>
                                            </m:r>
                                          </m:sub>
                                        </m:sSub>
                                      </m:e>
                                    </m:d>
                                  </m:e>
                                </m:func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sin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𝑎</m:t>
                                        </m:r>
                                      </m:e>
                                    </m:d>
                                  </m:e>
                                </m:func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AU" sz="1400">
                <a:solidFill>
                  <a:srgbClr val="FF0000"/>
                </a:solidFill>
              </a:endParaRPr>
            </a:p>
          </xdr:txBody>
        </xdr:sp>
      </mc:Choice>
      <mc:Fallback xmlns="">
        <xdr:sp macro="" textlink="">
          <xdr:nvSpPr>
            <xdr:cNvPr id="18" name="TextBox 44">
              <a:extLst>
                <a:ext uri="{FF2B5EF4-FFF2-40B4-BE49-F238E27FC236}">
                  <a16:creationId xmlns:a16="http://schemas.microsoft.com/office/drawing/2014/main" id="{43A86F6A-0A6F-4699-A975-09C25D278082}"/>
                </a:ext>
              </a:extLst>
            </xdr:cNvPr>
            <xdr:cNvSpPr txBox="1"/>
          </xdr:nvSpPr>
          <xdr:spPr>
            <a:xfrm>
              <a:off x="2152650" y="29286200"/>
              <a:ext cx="3238500" cy="546100"/>
            </a:xfrm>
            <a:prstGeom prst="rect">
              <a:avLst/>
            </a:prstGeom>
            <a:noFill/>
          </xdr:spPr>
          <xdr:txBody>
            <a:bodyPr wrap="square" lIns="0" tIns="0" rIns="0" bIns="0" rtlCol="0">
              <a:noAutofit/>
            </a:bodyPr>
            <a:lstStyle>
              <a:defPPr>
                <a:defRPr lang="en-US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/>
              <a:r>
                <a:rPr lang="en-US" sz="1400" b="0" i="0">
                  <a:solidFill>
                    <a:srgbClr val="0070C0"/>
                  </a:solidFill>
                  <a:latin typeface="Cambria Math" panose="02040503050406030204" pitchFamily="18" charset="0"/>
                </a:rPr>
                <a:t>𝐶=cos^(−1)⁡[(sin⁡(〖𝐿𝑎𝑡〗_2 )−sin⁡(〖𝐿𝑎𝑡〗_1 )  cos⁡(𝑎))/(cos⁡(〖𝐿𝑎𝑡〗_1 )  sin⁡(𝑎) )]</a:t>
              </a:r>
              <a:endParaRPr lang="en-AU" sz="1400">
                <a:solidFill>
                  <a:srgbClr val="FF0000"/>
                </a:solidFill>
              </a:endParaRPr>
            </a:p>
          </xdr:txBody>
        </xdr:sp>
      </mc:Fallback>
    </mc:AlternateContent>
    <xdr:clientData/>
  </xdr:twoCellAnchor>
  <xdr:twoCellAnchor>
    <xdr:from>
      <xdr:col>1</xdr:col>
      <xdr:colOff>19050</xdr:colOff>
      <xdr:row>189</xdr:row>
      <xdr:rowOff>12700</xdr:rowOff>
    </xdr:from>
    <xdr:to>
      <xdr:col>7</xdr:col>
      <xdr:colOff>628650</xdr:colOff>
      <xdr:row>190</xdr:row>
      <xdr:rowOff>95250</xdr:rowOff>
    </xdr:to>
    <mc:AlternateContent xmlns:mc="http://schemas.openxmlformats.org/markup-compatibility/2006">
      <mc:Choice xmlns:a14="http://schemas.microsoft.com/office/drawing/2010/main" Requires="a14">
        <xdr:sp macro="" textlink="">
          <xdr:nvSpPr>
            <xdr:cNvPr id="19" name="TextBox 40">
              <a:extLst>
                <a:ext uri="{FF2B5EF4-FFF2-40B4-BE49-F238E27FC236}">
                  <a16:creationId xmlns:a16="http://schemas.microsoft.com/office/drawing/2014/main" id="{3BD638B2-000C-435B-9BE9-46BA2A05C35A}"/>
                </a:ext>
              </a:extLst>
            </xdr:cNvPr>
            <xdr:cNvSpPr txBox="1"/>
          </xdr:nvSpPr>
          <xdr:spPr>
            <a:xfrm>
              <a:off x="914400" y="28740100"/>
              <a:ext cx="5981700" cy="266700"/>
            </a:xfrm>
            <a:prstGeom prst="rect">
              <a:avLst/>
            </a:prstGeom>
            <a:noFill/>
          </xdr:spPr>
          <xdr:txBody>
            <a:bodyPr wrap="square" lIns="0" tIns="0" rIns="0" bIns="0" rtlCol="0">
              <a:noAutofit/>
            </a:bodyPr>
            <a:lstStyle>
              <a:defPPr>
                <a:defRPr lang="en-US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US" sz="1400" b="0" i="1">
                        <a:solidFill>
                          <a:srgbClr val="0070C0"/>
                        </a:solidFill>
                        <a:latin typeface="Cambria Math" panose="02040503050406030204" pitchFamily="18" charset="0"/>
                      </a:rPr>
                      <m:t>𝑎</m:t>
                    </m:r>
                    <m:r>
                      <a:rPr lang="en-US" sz="1400" b="0" i="1">
                        <a:solidFill>
                          <a:srgbClr val="0070C0"/>
                        </a:solidFill>
                        <a:latin typeface="Cambria Math" panose="02040503050406030204" pitchFamily="18" charset="0"/>
                      </a:rPr>
                      <m:t>=</m:t>
                    </m:r>
                    <m:func>
                      <m:funcPr>
                        <m:ctrlPr>
                          <a:rPr lang="en-US" sz="1400" b="0" i="1">
                            <a:solidFill>
                              <a:srgbClr val="0070C0"/>
                            </a:solidFill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US" sz="1400" b="0" i="0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cos</m:t>
                            </m:r>
                          </m:e>
                          <m:sup>
                            <m: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begChr m:val="["/>
                            <m:endChr m:val="]"/>
                            <m:ctrlP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sin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sSub>
                                      <m:sSub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sSub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𝐿𝑎𝑡</m:t>
                                        </m:r>
                                      </m:e>
                                      <m: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1</m:t>
                                        </m:r>
                                      </m:sub>
                                    </m:sSub>
                                  </m:e>
                                </m:d>
                              </m:e>
                            </m:func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sin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sSub>
                                      <m:sSub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sSub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𝐿𝑎𝑡</m:t>
                                        </m:r>
                                      </m:e>
                                      <m: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2</m:t>
                                        </m:r>
                                      </m:sub>
                                    </m:sSub>
                                  </m:e>
                                </m:d>
                              </m:e>
                            </m:func>
                            <m: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+</m:t>
                            </m:r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cos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sSub>
                                      <m:sSub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sSub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𝐿𝑎𝑡</m:t>
                                        </m:r>
                                      </m:e>
                                      <m: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1</m:t>
                                        </m:r>
                                      </m:sub>
                                    </m:sSub>
                                  </m:e>
                                </m:d>
                              </m:e>
                            </m:func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cos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sSub>
                                      <m:sSub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sSub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𝐿𝑎𝑡</m:t>
                                        </m:r>
                                      </m:e>
                                      <m: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2</m:t>
                                        </m:r>
                                      </m:sub>
                                    </m:sSub>
                                  </m:e>
                                </m:d>
                              </m:e>
                            </m:func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cos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d>
                                      <m:dPr>
                                        <m:begChr m:val="|"/>
                                        <m:endChr m:val="|"/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𝐿𝑜𝑛𝑔</m:t>
                                            </m:r>
                                          </m:e>
                                          <m:sub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2</m:t>
                                            </m:r>
                                          </m:sub>
                                        </m:s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−</m:t>
                                        </m:r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𝐿𝑜𝑛𝑔</m:t>
                                            </m:r>
                                          </m:e>
                                          <m:sub>
                                            <m:r>
                                              <a:rPr lang="en-AU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1</m:t>
                                            </m:r>
                                          </m:sub>
                                        </m:sSub>
                                      </m:e>
                                    </m:d>
                                  </m:e>
                                </m:d>
                              </m:e>
                            </m:func>
                          </m:e>
                        </m:d>
                      </m:e>
                    </m:func>
                  </m:oMath>
                </m:oMathPara>
              </a14:m>
              <a:endParaRPr lang="en-AU" sz="1400">
                <a:solidFill>
                  <a:srgbClr val="0070C0"/>
                </a:solidFill>
              </a:endParaRPr>
            </a:p>
          </xdr:txBody>
        </xdr:sp>
      </mc:Choice>
      <mc:Fallback>
        <xdr:sp macro="" textlink="">
          <xdr:nvSpPr>
            <xdr:cNvPr id="19" name="TextBox 40">
              <a:extLst>
                <a:ext uri="{FF2B5EF4-FFF2-40B4-BE49-F238E27FC236}">
                  <a16:creationId xmlns:a16="http://schemas.microsoft.com/office/drawing/2014/main" id="{3BD638B2-000C-435B-9BE9-46BA2A05C35A}"/>
                </a:ext>
              </a:extLst>
            </xdr:cNvPr>
            <xdr:cNvSpPr txBox="1"/>
          </xdr:nvSpPr>
          <xdr:spPr>
            <a:xfrm>
              <a:off x="914400" y="28740100"/>
              <a:ext cx="5981700" cy="266700"/>
            </a:xfrm>
            <a:prstGeom prst="rect">
              <a:avLst/>
            </a:prstGeom>
            <a:noFill/>
          </xdr:spPr>
          <xdr:txBody>
            <a:bodyPr wrap="square" lIns="0" tIns="0" rIns="0" bIns="0" rtlCol="0">
              <a:noAutofit/>
            </a:bodyPr>
            <a:lstStyle>
              <a:defPPr>
                <a:defRPr lang="en-US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/>
              <a:r>
                <a:rPr lang="en-US" sz="1400" b="0" i="0">
                  <a:solidFill>
                    <a:srgbClr val="0070C0"/>
                  </a:solidFill>
                  <a:latin typeface="Cambria Math" panose="02040503050406030204" pitchFamily="18" charset="0"/>
                </a:rPr>
                <a:t>𝑎=cos^(−1)⁡[sin⁡(〖𝐿𝑎𝑡〗_1 )  sin⁡(〖𝐿𝑎𝑡〗_2 )+cos⁡(〖𝐿𝑎𝑡〗_1 )  cos⁡(〖𝐿𝑎𝑡〗_2 )  cos⁡(|〖𝐿𝑜𝑛𝑔〗_2−〖𝐿𝑜𝑛𝑔〗_</a:t>
              </a:r>
              <a:r>
                <a:rPr lang="en-AU" sz="1400" b="0" i="0">
                  <a:solidFill>
                    <a:srgbClr val="0070C0"/>
                  </a:solidFill>
                  <a:latin typeface="Cambria Math" panose="02040503050406030204" pitchFamily="18" charset="0"/>
                </a:rPr>
                <a:t>1</a:t>
              </a:r>
              <a:r>
                <a:rPr lang="en-US" sz="1400" b="0" i="0">
                  <a:solidFill>
                    <a:srgbClr val="0070C0"/>
                  </a:solidFill>
                  <a:latin typeface="Cambria Math" panose="02040503050406030204" pitchFamily="18" charset="0"/>
                </a:rPr>
                <a:t> |) ]</a:t>
              </a:r>
              <a:endParaRPr lang="en-AU" sz="1400">
                <a:solidFill>
                  <a:srgbClr val="0070C0"/>
                </a:solidFill>
              </a:endParaRPr>
            </a:p>
          </xdr:txBody>
        </xdr:sp>
      </mc:Fallback>
    </mc:AlternateContent>
    <xdr:clientData/>
  </xdr:twoCellAnchor>
  <xdr:twoCellAnchor>
    <xdr:from>
      <xdr:col>2</xdr:col>
      <xdr:colOff>361950</xdr:colOff>
      <xdr:row>225</xdr:row>
      <xdr:rowOff>6350</xdr:rowOff>
    </xdr:from>
    <xdr:to>
      <xdr:col>6</xdr:col>
      <xdr:colOff>19050</xdr:colOff>
      <xdr:row>228</xdr:row>
      <xdr:rowOff>0</xdr:rowOff>
    </xdr:to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0" name="TextBox 44">
              <a:extLst>
                <a:ext uri="{FF2B5EF4-FFF2-40B4-BE49-F238E27FC236}">
                  <a16:creationId xmlns:a16="http://schemas.microsoft.com/office/drawing/2014/main" id="{03E197B9-82FD-4DC2-9BEA-FA6BE1B63D48}"/>
                </a:ext>
              </a:extLst>
            </xdr:cNvPr>
            <xdr:cNvSpPr txBox="1"/>
          </xdr:nvSpPr>
          <xdr:spPr>
            <a:xfrm>
              <a:off x="2152650" y="35363150"/>
              <a:ext cx="3238500" cy="546100"/>
            </a:xfrm>
            <a:prstGeom prst="rect">
              <a:avLst/>
            </a:prstGeom>
            <a:noFill/>
          </xdr:spPr>
          <xdr:txBody>
            <a:bodyPr wrap="square" lIns="0" tIns="0" rIns="0" bIns="0" rtlCol="0">
              <a:noAutofit/>
            </a:bodyPr>
            <a:lstStyle>
              <a:defPPr>
                <a:defRPr lang="en-US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US" sz="1400" b="0" i="1">
                        <a:solidFill>
                          <a:srgbClr val="0070C0"/>
                        </a:solidFill>
                        <a:latin typeface="Cambria Math" panose="02040503050406030204" pitchFamily="18" charset="0"/>
                      </a:rPr>
                      <m:t>𝐶</m:t>
                    </m:r>
                    <m:r>
                      <a:rPr lang="en-US" sz="1400" b="0" i="1">
                        <a:solidFill>
                          <a:srgbClr val="0070C0"/>
                        </a:solidFill>
                        <a:latin typeface="Cambria Math" panose="02040503050406030204" pitchFamily="18" charset="0"/>
                      </a:rPr>
                      <m:t>=</m:t>
                    </m:r>
                    <m:func>
                      <m:funcPr>
                        <m:ctrlPr>
                          <a:rPr lang="en-US" sz="1400" b="0" i="1">
                            <a:solidFill>
                              <a:srgbClr val="0070C0"/>
                            </a:solidFill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US" sz="1400" b="0" i="0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cos</m:t>
                            </m:r>
                          </m:e>
                          <m:sup>
                            <m: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begChr m:val="["/>
                            <m:endChr m:val="]"/>
                            <m:ctrlP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sin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𝐿𝑎𝑡</m:t>
                                            </m:r>
                                          </m:e>
                                          <m:sub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2</m:t>
                                            </m:r>
                                          </m:sub>
                                        </m:sSub>
                                      </m:e>
                                    </m:d>
                                  </m:e>
                                </m:func>
                                <m: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−</m:t>
                                </m:r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sin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𝐿𝑎𝑡</m:t>
                                            </m:r>
                                          </m:e>
                                          <m:sub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1</m:t>
                                            </m:r>
                                          </m:sub>
                                        </m:sSub>
                                      </m:e>
                                    </m:d>
                                  </m:e>
                                </m:func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cos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𝑎</m:t>
                                        </m:r>
                                      </m:e>
                                    </m:d>
                                  </m:e>
                                </m:func>
                              </m:num>
                              <m:den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cos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𝐿𝑎𝑡</m:t>
                                            </m:r>
                                          </m:e>
                                          <m:sub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1</m:t>
                                            </m:r>
                                          </m:sub>
                                        </m:sSub>
                                      </m:e>
                                    </m:d>
                                  </m:e>
                                </m:func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sin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𝑎</m:t>
                                        </m:r>
                                      </m:e>
                                    </m:d>
                                  </m:e>
                                </m:func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AU" sz="1400">
                <a:solidFill>
                  <a:srgbClr val="FF0000"/>
                </a:solidFill>
              </a:endParaRPr>
            </a:p>
          </xdr:txBody>
        </xdr:sp>
      </mc:Choice>
      <mc:Fallback xmlns="">
        <xdr:sp macro="" textlink="">
          <xdr:nvSpPr>
            <xdr:cNvPr id="20" name="TextBox 44">
              <a:extLst>
                <a:ext uri="{FF2B5EF4-FFF2-40B4-BE49-F238E27FC236}">
                  <a16:creationId xmlns:a16="http://schemas.microsoft.com/office/drawing/2014/main" id="{03E197B9-82FD-4DC2-9BEA-FA6BE1B63D48}"/>
                </a:ext>
              </a:extLst>
            </xdr:cNvPr>
            <xdr:cNvSpPr txBox="1"/>
          </xdr:nvSpPr>
          <xdr:spPr>
            <a:xfrm>
              <a:off x="2152650" y="35363150"/>
              <a:ext cx="3238500" cy="546100"/>
            </a:xfrm>
            <a:prstGeom prst="rect">
              <a:avLst/>
            </a:prstGeom>
            <a:noFill/>
          </xdr:spPr>
          <xdr:txBody>
            <a:bodyPr wrap="square" lIns="0" tIns="0" rIns="0" bIns="0" rtlCol="0">
              <a:noAutofit/>
            </a:bodyPr>
            <a:lstStyle>
              <a:defPPr>
                <a:defRPr lang="en-US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/>
              <a:r>
                <a:rPr lang="en-US" sz="1400" b="0" i="0">
                  <a:solidFill>
                    <a:srgbClr val="0070C0"/>
                  </a:solidFill>
                  <a:latin typeface="Cambria Math" panose="02040503050406030204" pitchFamily="18" charset="0"/>
                </a:rPr>
                <a:t>𝐶=cos^(−1)⁡[(sin⁡(〖𝐿𝑎𝑡〗_2 )−sin⁡(〖𝐿𝑎𝑡〗_1 )  cos⁡(𝑎))/(cos⁡(〖𝐿𝑎𝑡〗_1 )  sin⁡(𝑎) )]</a:t>
              </a:r>
              <a:endParaRPr lang="en-AU" sz="1400">
                <a:solidFill>
                  <a:srgbClr val="FF0000"/>
                </a:solidFill>
              </a:endParaRPr>
            </a:p>
          </xdr:txBody>
        </xdr:sp>
      </mc:Fallback>
    </mc:AlternateContent>
    <xdr:clientData/>
  </xdr:twoCellAnchor>
  <xdr:twoCellAnchor>
    <xdr:from>
      <xdr:col>1</xdr:col>
      <xdr:colOff>19050</xdr:colOff>
      <xdr:row>222</xdr:row>
      <xdr:rowOff>12700</xdr:rowOff>
    </xdr:from>
    <xdr:to>
      <xdr:col>7</xdr:col>
      <xdr:colOff>628650</xdr:colOff>
      <xdr:row>223</xdr:row>
      <xdr:rowOff>95250</xdr:rowOff>
    </xdr:to>
    <mc:AlternateContent xmlns:mc="http://schemas.openxmlformats.org/markup-compatibility/2006">
      <mc:Choice xmlns:a14="http://schemas.microsoft.com/office/drawing/2010/main" Requires="a14">
        <xdr:sp macro="" textlink="">
          <xdr:nvSpPr>
            <xdr:cNvPr id="21" name="TextBox 40">
              <a:extLst>
                <a:ext uri="{FF2B5EF4-FFF2-40B4-BE49-F238E27FC236}">
                  <a16:creationId xmlns:a16="http://schemas.microsoft.com/office/drawing/2014/main" id="{3FA549FE-B9E8-4960-A9E1-687F813F7314}"/>
                </a:ext>
              </a:extLst>
            </xdr:cNvPr>
            <xdr:cNvSpPr txBox="1"/>
          </xdr:nvSpPr>
          <xdr:spPr>
            <a:xfrm>
              <a:off x="914400" y="34817050"/>
              <a:ext cx="5981700" cy="266700"/>
            </a:xfrm>
            <a:prstGeom prst="rect">
              <a:avLst/>
            </a:prstGeom>
            <a:noFill/>
          </xdr:spPr>
          <xdr:txBody>
            <a:bodyPr wrap="square" lIns="0" tIns="0" rIns="0" bIns="0" rtlCol="0">
              <a:noAutofit/>
            </a:bodyPr>
            <a:lstStyle>
              <a:defPPr>
                <a:defRPr lang="en-US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US" sz="1400" b="0" i="1">
                        <a:solidFill>
                          <a:srgbClr val="0070C0"/>
                        </a:solidFill>
                        <a:latin typeface="Cambria Math" panose="02040503050406030204" pitchFamily="18" charset="0"/>
                      </a:rPr>
                      <m:t>𝑎</m:t>
                    </m:r>
                    <m:r>
                      <a:rPr lang="en-US" sz="1400" b="0" i="1">
                        <a:solidFill>
                          <a:srgbClr val="0070C0"/>
                        </a:solidFill>
                        <a:latin typeface="Cambria Math" panose="02040503050406030204" pitchFamily="18" charset="0"/>
                      </a:rPr>
                      <m:t>=</m:t>
                    </m:r>
                    <m:func>
                      <m:funcPr>
                        <m:ctrlPr>
                          <a:rPr lang="en-US" sz="1400" b="0" i="1">
                            <a:solidFill>
                              <a:srgbClr val="0070C0"/>
                            </a:solidFill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US" sz="1400" b="0" i="0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cos</m:t>
                            </m:r>
                          </m:e>
                          <m:sup>
                            <m: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begChr m:val="["/>
                            <m:endChr m:val="]"/>
                            <m:ctrlP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sin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sSub>
                                      <m:sSub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sSub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𝐿𝑎𝑡</m:t>
                                        </m:r>
                                      </m:e>
                                      <m: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1</m:t>
                                        </m:r>
                                      </m:sub>
                                    </m:sSub>
                                  </m:e>
                                </m:d>
                              </m:e>
                            </m:func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sin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sSub>
                                      <m:sSub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sSub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𝐿𝑎𝑡</m:t>
                                        </m:r>
                                      </m:e>
                                      <m: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2</m:t>
                                        </m:r>
                                      </m:sub>
                                    </m:sSub>
                                  </m:e>
                                </m:d>
                              </m:e>
                            </m:func>
                            <m: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+</m:t>
                            </m:r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cos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sSub>
                                      <m:sSub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sSub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𝐿𝑎𝑡</m:t>
                                        </m:r>
                                      </m:e>
                                      <m: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1</m:t>
                                        </m:r>
                                      </m:sub>
                                    </m:sSub>
                                  </m:e>
                                </m:d>
                              </m:e>
                            </m:func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cos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sSub>
                                      <m:sSub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sSub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𝐿𝑎𝑡</m:t>
                                        </m:r>
                                      </m:e>
                                      <m: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2</m:t>
                                        </m:r>
                                      </m:sub>
                                    </m:sSub>
                                  </m:e>
                                </m:d>
                              </m:e>
                            </m:func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cos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d>
                                      <m:dPr>
                                        <m:begChr m:val="|"/>
                                        <m:endChr m:val="|"/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𝐿𝑜𝑛𝑔</m:t>
                                            </m:r>
                                          </m:e>
                                          <m:sub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2</m:t>
                                            </m:r>
                                          </m:sub>
                                        </m:s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−</m:t>
                                        </m:r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𝐿𝑜𝑛𝑔</m:t>
                                            </m:r>
                                          </m:e>
                                          <m:sub>
                                            <m:r>
                                              <a:rPr lang="en-AU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1</m:t>
                                            </m:r>
                                          </m:sub>
                                        </m:sSub>
                                      </m:e>
                                    </m:d>
                                  </m:e>
                                </m:d>
                              </m:e>
                            </m:func>
                          </m:e>
                        </m:d>
                      </m:e>
                    </m:func>
                  </m:oMath>
                </m:oMathPara>
              </a14:m>
              <a:endParaRPr lang="en-AU" sz="1400">
                <a:solidFill>
                  <a:srgbClr val="0070C0"/>
                </a:solidFill>
              </a:endParaRPr>
            </a:p>
          </xdr:txBody>
        </xdr:sp>
      </mc:Choice>
      <mc:Fallback>
        <xdr:sp macro="" textlink="">
          <xdr:nvSpPr>
            <xdr:cNvPr id="21" name="TextBox 40">
              <a:extLst>
                <a:ext uri="{FF2B5EF4-FFF2-40B4-BE49-F238E27FC236}">
                  <a16:creationId xmlns:a16="http://schemas.microsoft.com/office/drawing/2014/main" id="{3FA549FE-B9E8-4960-A9E1-687F813F7314}"/>
                </a:ext>
              </a:extLst>
            </xdr:cNvPr>
            <xdr:cNvSpPr txBox="1"/>
          </xdr:nvSpPr>
          <xdr:spPr>
            <a:xfrm>
              <a:off x="914400" y="34817050"/>
              <a:ext cx="5981700" cy="266700"/>
            </a:xfrm>
            <a:prstGeom prst="rect">
              <a:avLst/>
            </a:prstGeom>
            <a:noFill/>
          </xdr:spPr>
          <xdr:txBody>
            <a:bodyPr wrap="square" lIns="0" tIns="0" rIns="0" bIns="0" rtlCol="0">
              <a:noAutofit/>
            </a:bodyPr>
            <a:lstStyle>
              <a:defPPr>
                <a:defRPr lang="en-US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/>
              <a:r>
                <a:rPr lang="en-US" sz="1400" b="0" i="0">
                  <a:solidFill>
                    <a:srgbClr val="0070C0"/>
                  </a:solidFill>
                  <a:latin typeface="Cambria Math" panose="02040503050406030204" pitchFamily="18" charset="0"/>
                </a:rPr>
                <a:t>𝑎=cos^(−1)⁡[sin⁡(〖𝐿𝑎𝑡〗_1 )  sin⁡(〖𝐿𝑎𝑡〗_2 )+cos⁡(〖𝐿𝑎𝑡〗_1 )  cos⁡(〖𝐿𝑎𝑡〗_2 )  cos⁡(|〖𝐿𝑜𝑛𝑔〗_2−〖𝐿𝑜𝑛𝑔〗_</a:t>
              </a:r>
              <a:r>
                <a:rPr lang="en-AU" sz="1400" b="0" i="0">
                  <a:solidFill>
                    <a:srgbClr val="0070C0"/>
                  </a:solidFill>
                  <a:latin typeface="Cambria Math" panose="02040503050406030204" pitchFamily="18" charset="0"/>
                </a:rPr>
                <a:t>1</a:t>
              </a:r>
              <a:r>
                <a:rPr lang="en-US" sz="1400" b="0" i="0">
                  <a:solidFill>
                    <a:srgbClr val="0070C0"/>
                  </a:solidFill>
                  <a:latin typeface="Cambria Math" panose="02040503050406030204" pitchFamily="18" charset="0"/>
                </a:rPr>
                <a:t> |) ]</a:t>
              </a:r>
              <a:endParaRPr lang="en-AU" sz="1400">
                <a:solidFill>
                  <a:srgbClr val="0070C0"/>
                </a:solidFill>
              </a:endParaRPr>
            </a:p>
          </xdr:txBody>
        </xdr:sp>
      </mc:Fallback>
    </mc:AlternateContent>
    <xdr:clientData/>
  </xdr:twoCellAnchor>
  <xdr:twoCellAnchor>
    <xdr:from>
      <xdr:col>2</xdr:col>
      <xdr:colOff>361950</xdr:colOff>
      <xdr:row>258</xdr:row>
      <xdr:rowOff>6350</xdr:rowOff>
    </xdr:from>
    <xdr:to>
      <xdr:col>6</xdr:col>
      <xdr:colOff>19050</xdr:colOff>
      <xdr:row>261</xdr:row>
      <xdr:rowOff>0</xdr:rowOff>
    </xdr:to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2" name="TextBox 44">
              <a:extLst>
                <a:ext uri="{FF2B5EF4-FFF2-40B4-BE49-F238E27FC236}">
                  <a16:creationId xmlns:a16="http://schemas.microsoft.com/office/drawing/2014/main" id="{E58F16B8-4412-4E9C-B031-07204676771A}"/>
                </a:ext>
              </a:extLst>
            </xdr:cNvPr>
            <xdr:cNvSpPr txBox="1"/>
          </xdr:nvSpPr>
          <xdr:spPr>
            <a:xfrm>
              <a:off x="2152650" y="41440100"/>
              <a:ext cx="3238500" cy="546100"/>
            </a:xfrm>
            <a:prstGeom prst="rect">
              <a:avLst/>
            </a:prstGeom>
            <a:noFill/>
          </xdr:spPr>
          <xdr:txBody>
            <a:bodyPr wrap="square" lIns="0" tIns="0" rIns="0" bIns="0" rtlCol="0">
              <a:noAutofit/>
            </a:bodyPr>
            <a:lstStyle>
              <a:defPPr>
                <a:defRPr lang="en-US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US" sz="1400" b="0" i="1">
                        <a:solidFill>
                          <a:srgbClr val="0070C0"/>
                        </a:solidFill>
                        <a:latin typeface="Cambria Math" panose="02040503050406030204" pitchFamily="18" charset="0"/>
                      </a:rPr>
                      <m:t>𝐶</m:t>
                    </m:r>
                    <m:r>
                      <a:rPr lang="en-US" sz="1400" b="0" i="1">
                        <a:solidFill>
                          <a:srgbClr val="0070C0"/>
                        </a:solidFill>
                        <a:latin typeface="Cambria Math" panose="02040503050406030204" pitchFamily="18" charset="0"/>
                      </a:rPr>
                      <m:t>=</m:t>
                    </m:r>
                    <m:func>
                      <m:funcPr>
                        <m:ctrlPr>
                          <a:rPr lang="en-US" sz="1400" b="0" i="1">
                            <a:solidFill>
                              <a:srgbClr val="0070C0"/>
                            </a:solidFill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US" sz="1400" b="0" i="0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cos</m:t>
                            </m:r>
                          </m:e>
                          <m:sup>
                            <m: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begChr m:val="["/>
                            <m:endChr m:val="]"/>
                            <m:ctrlP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sin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𝐿𝑎𝑡</m:t>
                                            </m:r>
                                          </m:e>
                                          <m:sub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2</m:t>
                                            </m:r>
                                          </m:sub>
                                        </m:sSub>
                                      </m:e>
                                    </m:d>
                                  </m:e>
                                </m:func>
                                <m: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−</m:t>
                                </m:r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sin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𝐿𝑎𝑡</m:t>
                                            </m:r>
                                          </m:e>
                                          <m:sub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1</m:t>
                                            </m:r>
                                          </m:sub>
                                        </m:sSub>
                                      </m:e>
                                    </m:d>
                                  </m:e>
                                </m:func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cos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𝑎</m:t>
                                        </m:r>
                                      </m:e>
                                    </m:d>
                                  </m:e>
                                </m:func>
                              </m:num>
                              <m:den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cos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𝐿𝑎𝑡</m:t>
                                            </m:r>
                                          </m:e>
                                          <m:sub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1</m:t>
                                            </m:r>
                                          </m:sub>
                                        </m:sSub>
                                      </m:e>
                                    </m:d>
                                  </m:e>
                                </m:func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sin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𝑎</m:t>
                                        </m:r>
                                      </m:e>
                                    </m:d>
                                  </m:e>
                                </m:func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AU" sz="1400">
                <a:solidFill>
                  <a:srgbClr val="FF0000"/>
                </a:solidFill>
              </a:endParaRPr>
            </a:p>
          </xdr:txBody>
        </xdr:sp>
      </mc:Choice>
      <mc:Fallback xmlns="">
        <xdr:sp macro="" textlink="">
          <xdr:nvSpPr>
            <xdr:cNvPr id="22" name="TextBox 44">
              <a:extLst>
                <a:ext uri="{FF2B5EF4-FFF2-40B4-BE49-F238E27FC236}">
                  <a16:creationId xmlns:a16="http://schemas.microsoft.com/office/drawing/2014/main" id="{E58F16B8-4412-4E9C-B031-07204676771A}"/>
                </a:ext>
              </a:extLst>
            </xdr:cNvPr>
            <xdr:cNvSpPr txBox="1"/>
          </xdr:nvSpPr>
          <xdr:spPr>
            <a:xfrm>
              <a:off x="2152650" y="41440100"/>
              <a:ext cx="3238500" cy="546100"/>
            </a:xfrm>
            <a:prstGeom prst="rect">
              <a:avLst/>
            </a:prstGeom>
            <a:noFill/>
          </xdr:spPr>
          <xdr:txBody>
            <a:bodyPr wrap="square" lIns="0" tIns="0" rIns="0" bIns="0" rtlCol="0">
              <a:noAutofit/>
            </a:bodyPr>
            <a:lstStyle>
              <a:defPPr>
                <a:defRPr lang="en-US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/>
              <a:r>
                <a:rPr lang="en-US" sz="1400" b="0" i="0">
                  <a:solidFill>
                    <a:srgbClr val="0070C0"/>
                  </a:solidFill>
                  <a:latin typeface="Cambria Math" panose="02040503050406030204" pitchFamily="18" charset="0"/>
                </a:rPr>
                <a:t>𝐶=cos^(−1)⁡[(sin⁡(〖𝐿𝑎𝑡〗_2 )−sin⁡(〖𝐿𝑎𝑡〗_1 )  cos⁡(𝑎))/(cos⁡(〖𝐿𝑎𝑡〗_1 )  sin⁡(𝑎) )]</a:t>
              </a:r>
              <a:endParaRPr lang="en-AU" sz="1400">
                <a:solidFill>
                  <a:srgbClr val="FF0000"/>
                </a:solidFill>
              </a:endParaRPr>
            </a:p>
          </xdr:txBody>
        </xdr:sp>
      </mc:Fallback>
    </mc:AlternateContent>
    <xdr:clientData/>
  </xdr:twoCellAnchor>
  <xdr:twoCellAnchor>
    <xdr:from>
      <xdr:col>1</xdr:col>
      <xdr:colOff>19050</xdr:colOff>
      <xdr:row>255</xdr:row>
      <xdr:rowOff>12700</xdr:rowOff>
    </xdr:from>
    <xdr:to>
      <xdr:col>7</xdr:col>
      <xdr:colOff>628650</xdr:colOff>
      <xdr:row>256</xdr:row>
      <xdr:rowOff>95250</xdr:rowOff>
    </xdr:to>
    <mc:AlternateContent xmlns:mc="http://schemas.openxmlformats.org/markup-compatibility/2006">
      <mc:Choice xmlns:a14="http://schemas.microsoft.com/office/drawing/2010/main" Requires="a14">
        <xdr:sp macro="" textlink="">
          <xdr:nvSpPr>
            <xdr:cNvPr id="23" name="TextBox 40">
              <a:extLst>
                <a:ext uri="{FF2B5EF4-FFF2-40B4-BE49-F238E27FC236}">
                  <a16:creationId xmlns:a16="http://schemas.microsoft.com/office/drawing/2014/main" id="{A800A19E-5022-4040-96B1-EDAC3D2B4BF5}"/>
                </a:ext>
              </a:extLst>
            </xdr:cNvPr>
            <xdr:cNvSpPr txBox="1"/>
          </xdr:nvSpPr>
          <xdr:spPr>
            <a:xfrm>
              <a:off x="914400" y="40894000"/>
              <a:ext cx="5981700" cy="266700"/>
            </a:xfrm>
            <a:prstGeom prst="rect">
              <a:avLst/>
            </a:prstGeom>
            <a:noFill/>
          </xdr:spPr>
          <xdr:txBody>
            <a:bodyPr wrap="square" lIns="0" tIns="0" rIns="0" bIns="0" rtlCol="0">
              <a:noAutofit/>
            </a:bodyPr>
            <a:lstStyle>
              <a:defPPr>
                <a:defRPr lang="en-US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US" sz="1400" b="0" i="1">
                        <a:solidFill>
                          <a:srgbClr val="0070C0"/>
                        </a:solidFill>
                        <a:latin typeface="Cambria Math" panose="02040503050406030204" pitchFamily="18" charset="0"/>
                      </a:rPr>
                      <m:t>𝑎</m:t>
                    </m:r>
                    <m:r>
                      <a:rPr lang="en-US" sz="1400" b="0" i="1">
                        <a:solidFill>
                          <a:srgbClr val="0070C0"/>
                        </a:solidFill>
                        <a:latin typeface="Cambria Math" panose="02040503050406030204" pitchFamily="18" charset="0"/>
                      </a:rPr>
                      <m:t>=</m:t>
                    </m:r>
                    <m:func>
                      <m:funcPr>
                        <m:ctrlPr>
                          <a:rPr lang="en-US" sz="1400" b="0" i="1">
                            <a:solidFill>
                              <a:srgbClr val="0070C0"/>
                            </a:solidFill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US" sz="1400" b="0" i="0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cos</m:t>
                            </m:r>
                          </m:e>
                          <m:sup>
                            <m: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begChr m:val="["/>
                            <m:endChr m:val="]"/>
                            <m:ctrlP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sin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sSub>
                                      <m:sSub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sSub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𝐿𝑎𝑡</m:t>
                                        </m:r>
                                      </m:e>
                                      <m: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1</m:t>
                                        </m:r>
                                      </m:sub>
                                    </m:sSub>
                                  </m:e>
                                </m:d>
                              </m:e>
                            </m:func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sin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sSub>
                                      <m:sSub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sSub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𝐿𝑎𝑡</m:t>
                                        </m:r>
                                      </m:e>
                                      <m: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2</m:t>
                                        </m:r>
                                      </m:sub>
                                    </m:sSub>
                                  </m:e>
                                </m:d>
                              </m:e>
                            </m:func>
                            <m: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+</m:t>
                            </m:r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cos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sSub>
                                      <m:sSub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sSub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𝐿𝑎𝑡</m:t>
                                        </m:r>
                                      </m:e>
                                      <m: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1</m:t>
                                        </m:r>
                                      </m:sub>
                                    </m:sSub>
                                  </m:e>
                                </m:d>
                              </m:e>
                            </m:func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cos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sSub>
                                      <m:sSub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sSub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𝐿𝑎𝑡</m:t>
                                        </m:r>
                                      </m:e>
                                      <m: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2</m:t>
                                        </m:r>
                                      </m:sub>
                                    </m:sSub>
                                  </m:e>
                                </m:d>
                              </m:e>
                            </m:func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cos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d>
                                      <m:dPr>
                                        <m:begChr m:val="|"/>
                                        <m:endChr m:val="|"/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𝐿𝑜𝑛𝑔</m:t>
                                            </m:r>
                                          </m:e>
                                          <m:sub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2</m:t>
                                            </m:r>
                                          </m:sub>
                                        </m:s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−</m:t>
                                        </m:r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𝐿𝑜𝑛𝑔</m:t>
                                            </m:r>
                                          </m:e>
                                          <m:sub>
                                            <m:r>
                                              <a:rPr lang="en-AU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1</m:t>
                                            </m:r>
                                          </m:sub>
                                        </m:sSub>
                                      </m:e>
                                    </m:d>
                                  </m:e>
                                </m:d>
                              </m:e>
                            </m:func>
                          </m:e>
                        </m:d>
                      </m:e>
                    </m:func>
                  </m:oMath>
                </m:oMathPara>
              </a14:m>
              <a:endParaRPr lang="en-AU" sz="1400">
                <a:solidFill>
                  <a:srgbClr val="0070C0"/>
                </a:solidFill>
              </a:endParaRPr>
            </a:p>
          </xdr:txBody>
        </xdr:sp>
      </mc:Choice>
      <mc:Fallback>
        <xdr:sp macro="" textlink="">
          <xdr:nvSpPr>
            <xdr:cNvPr id="23" name="TextBox 40">
              <a:extLst>
                <a:ext uri="{FF2B5EF4-FFF2-40B4-BE49-F238E27FC236}">
                  <a16:creationId xmlns:a16="http://schemas.microsoft.com/office/drawing/2014/main" id="{A800A19E-5022-4040-96B1-EDAC3D2B4BF5}"/>
                </a:ext>
              </a:extLst>
            </xdr:cNvPr>
            <xdr:cNvSpPr txBox="1"/>
          </xdr:nvSpPr>
          <xdr:spPr>
            <a:xfrm>
              <a:off x="914400" y="40894000"/>
              <a:ext cx="5981700" cy="266700"/>
            </a:xfrm>
            <a:prstGeom prst="rect">
              <a:avLst/>
            </a:prstGeom>
            <a:noFill/>
          </xdr:spPr>
          <xdr:txBody>
            <a:bodyPr wrap="square" lIns="0" tIns="0" rIns="0" bIns="0" rtlCol="0">
              <a:noAutofit/>
            </a:bodyPr>
            <a:lstStyle>
              <a:defPPr>
                <a:defRPr lang="en-US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/>
              <a:r>
                <a:rPr lang="en-US" sz="1400" b="0" i="0">
                  <a:solidFill>
                    <a:srgbClr val="0070C0"/>
                  </a:solidFill>
                  <a:latin typeface="Cambria Math" panose="02040503050406030204" pitchFamily="18" charset="0"/>
                </a:rPr>
                <a:t>𝑎=cos^(−1)⁡[sin⁡(〖𝐿𝑎𝑡〗_1 )  sin⁡(〖𝐿𝑎𝑡〗_2 )+cos⁡(〖𝐿𝑎𝑡〗_1 )  cos⁡(〖𝐿𝑎𝑡〗_2 )  cos⁡(|〖𝐿𝑜𝑛𝑔〗_2−〖𝐿𝑜𝑛𝑔〗_</a:t>
              </a:r>
              <a:r>
                <a:rPr lang="en-AU" sz="1400" b="0" i="0">
                  <a:solidFill>
                    <a:srgbClr val="0070C0"/>
                  </a:solidFill>
                  <a:latin typeface="Cambria Math" panose="02040503050406030204" pitchFamily="18" charset="0"/>
                </a:rPr>
                <a:t>1</a:t>
              </a:r>
              <a:r>
                <a:rPr lang="en-US" sz="1400" b="0" i="0">
                  <a:solidFill>
                    <a:srgbClr val="0070C0"/>
                  </a:solidFill>
                  <a:latin typeface="Cambria Math" panose="02040503050406030204" pitchFamily="18" charset="0"/>
                </a:rPr>
                <a:t> |) ]</a:t>
              </a:r>
              <a:endParaRPr lang="en-AU" sz="1400">
                <a:solidFill>
                  <a:srgbClr val="0070C0"/>
                </a:solidFill>
              </a:endParaRPr>
            </a:p>
          </xdr:txBody>
        </xdr:sp>
      </mc:Fallback>
    </mc:AlternateContent>
    <xdr:clientData/>
  </xdr:twoCellAnchor>
  <xdr:twoCellAnchor>
    <xdr:from>
      <xdr:col>2</xdr:col>
      <xdr:colOff>361950</xdr:colOff>
      <xdr:row>291</xdr:row>
      <xdr:rowOff>6350</xdr:rowOff>
    </xdr:from>
    <xdr:to>
      <xdr:col>6</xdr:col>
      <xdr:colOff>19050</xdr:colOff>
      <xdr:row>294</xdr:row>
      <xdr:rowOff>0</xdr:rowOff>
    </xdr:to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4" name="TextBox 44">
              <a:extLst>
                <a:ext uri="{FF2B5EF4-FFF2-40B4-BE49-F238E27FC236}">
                  <a16:creationId xmlns:a16="http://schemas.microsoft.com/office/drawing/2014/main" id="{1D0E116D-43D8-4D6C-8EB8-9968B6619FC5}"/>
                </a:ext>
              </a:extLst>
            </xdr:cNvPr>
            <xdr:cNvSpPr txBox="1"/>
          </xdr:nvSpPr>
          <xdr:spPr>
            <a:xfrm>
              <a:off x="2152650" y="47517050"/>
              <a:ext cx="3238500" cy="546100"/>
            </a:xfrm>
            <a:prstGeom prst="rect">
              <a:avLst/>
            </a:prstGeom>
            <a:noFill/>
          </xdr:spPr>
          <xdr:txBody>
            <a:bodyPr wrap="square" lIns="0" tIns="0" rIns="0" bIns="0" rtlCol="0">
              <a:noAutofit/>
            </a:bodyPr>
            <a:lstStyle>
              <a:defPPr>
                <a:defRPr lang="en-US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US" sz="1400" b="0" i="1">
                        <a:solidFill>
                          <a:srgbClr val="0070C0"/>
                        </a:solidFill>
                        <a:latin typeface="Cambria Math" panose="02040503050406030204" pitchFamily="18" charset="0"/>
                      </a:rPr>
                      <m:t>𝐶</m:t>
                    </m:r>
                    <m:r>
                      <a:rPr lang="en-US" sz="1400" b="0" i="1">
                        <a:solidFill>
                          <a:srgbClr val="0070C0"/>
                        </a:solidFill>
                        <a:latin typeface="Cambria Math" panose="02040503050406030204" pitchFamily="18" charset="0"/>
                      </a:rPr>
                      <m:t>=</m:t>
                    </m:r>
                    <m:func>
                      <m:funcPr>
                        <m:ctrlPr>
                          <a:rPr lang="en-US" sz="1400" b="0" i="1">
                            <a:solidFill>
                              <a:srgbClr val="0070C0"/>
                            </a:solidFill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US" sz="1400" b="0" i="0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cos</m:t>
                            </m:r>
                          </m:e>
                          <m:sup>
                            <m: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begChr m:val="["/>
                            <m:endChr m:val="]"/>
                            <m:ctrlP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sin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𝐿𝑎𝑡</m:t>
                                            </m:r>
                                          </m:e>
                                          <m:sub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2</m:t>
                                            </m:r>
                                          </m:sub>
                                        </m:sSub>
                                      </m:e>
                                    </m:d>
                                  </m:e>
                                </m:func>
                                <m: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−</m:t>
                                </m:r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sin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𝐿𝑎𝑡</m:t>
                                            </m:r>
                                          </m:e>
                                          <m:sub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1</m:t>
                                            </m:r>
                                          </m:sub>
                                        </m:sSub>
                                      </m:e>
                                    </m:d>
                                  </m:e>
                                </m:func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cos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𝑎</m:t>
                                        </m:r>
                                      </m:e>
                                    </m:d>
                                  </m:e>
                                </m:func>
                              </m:num>
                              <m:den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cos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𝐿𝑎𝑡</m:t>
                                            </m:r>
                                          </m:e>
                                          <m:sub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1</m:t>
                                            </m:r>
                                          </m:sub>
                                        </m:sSub>
                                      </m:e>
                                    </m:d>
                                  </m:e>
                                </m:func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sin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𝑎</m:t>
                                        </m:r>
                                      </m:e>
                                    </m:d>
                                  </m:e>
                                </m:func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AU" sz="1400">
                <a:solidFill>
                  <a:srgbClr val="FF0000"/>
                </a:solidFill>
              </a:endParaRPr>
            </a:p>
          </xdr:txBody>
        </xdr:sp>
      </mc:Choice>
      <mc:Fallback xmlns="">
        <xdr:sp macro="" textlink="">
          <xdr:nvSpPr>
            <xdr:cNvPr id="24" name="TextBox 44">
              <a:extLst>
                <a:ext uri="{FF2B5EF4-FFF2-40B4-BE49-F238E27FC236}">
                  <a16:creationId xmlns:a16="http://schemas.microsoft.com/office/drawing/2014/main" id="{1D0E116D-43D8-4D6C-8EB8-9968B6619FC5}"/>
                </a:ext>
              </a:extLst>
            </xdr:cNvPr>
            <xdr:cNvSpPr txBox="1"/>
          </xdr:nvSpPr>
          <xdr:spPr>
            <a:xfrm>
              <a:off x="2152650" y="47517050"/>
              <a:ext cx="3238500" cy="546100"/>
            </a:xfrm>
            <a:prstGeom prst="rect">
              <a:avLst/>
            </a:prstGeom>
            <a:noFill/>
          </xdr:spPr>
          <xdr:txBody>
            <a:bodyPr wrap="square" lIns="0" tIns="0" rIns="0" bIns="0" rtlCol="0">
              <a:noAutofit/>
            </a:bodyPr>
            <a:lstStyle>
              <a:defPPr>
                <a:defRPr lang="en-US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/>
              <a:r>
                <a:rPr lang="en-US" sz="1400" b="0" i="0">
                  <a:solidFill>
                    <a:srgbClr val="0070C0"/>
                  </a:solidFill>
                  <a:latin typeface="Cambria Math" panose="02040503050406030204" pitchFamily="18" charset="0"/>
                </a:rPr>
                <a:t>𝐶=cos^(−1)⁡[(sin⁡(〖𝐿𝑎𝑡〗_2 )−sin⁡(〖𝐿𝑎𝑡〗_1 )  cos⁡(𝑎))/(cos⁡(〖𝐿𝑎𝑡〗_1 )  sin⁡(𝑎) )]</a:t>
              </a:r>
              <a:endParaRPr lang="en-AU" sz="1400">
                <a:solidFill>
                  <a:srgbClr val="FF0000"/>
                </a:solidFill>
              </a:endParaRPr>
            </a:p>
          </xdr:txBody>
        </xdr:sp>
      </mc:Fallback>
    </mc:AlternateContent>
    <xdr:clientData/>
  </xdr:twoCellAnchor>
  <xdr:twoCellAnchor>
    <xdr:from>
      <xdr:col>1</xdr:col>
      <xdr:colOff>19050</xdr:colOff>
      <xdr:row>288</xdr:row>
      <xdr:rowOff>12700</xdr:rowOff>
    </xdr:from>
    <xdr:to>
      <xdr:col>7</xdr:col>
      <xdr:colOff>628650</xdr:colOff>
      <xdr:row>289</xdr:row>
      <xdr:rowOff>95250</xdr:rowOff>
    </xdr:to>
    <mc:AlternateContent xmlns:mc="http://schemas.openxmlformats.org/markup-compatibility/2006">
      <mc:Choice xmlns:a14="http://schemas.microsoft.com/office/drawing/2010/main" Requires="a14">
        <xdr:sp macro="" textlink="">
          <xdr:nvSpPr>
            <xdr:cNvPr id="25" name="TextBox 40">
              <a:extLst>
                <a:ext uri="{FF2B5EF4-FFF2-40B4-BE49-F238E27FC236}">
                  <a16:creationId xmlns:a16="http://schemas.microsoft.com/office/drawing/2014/main" id="{DFAE19DE-3643-4C9B-9235-F87C467FBA6B}"/>
                </a:ext>
              </a:extLst>
            </xdr:cNvPr>
            <xdr:cNvSpPr txBox="1"/>
          </xdr:nvSpPr>
          <xdr:spPr>
            <a:xfrm>
              <a:off x="914400" y="46970950"/>
              <a:ext cx="5981700" cy="266700"/>
            </a:xfrm>
            <a:prstGeom prst="rect">
              <a:avLst/>
            </a:prstGeom>
            <a:noFill/>
          </xdr:spPr>
          <xdr:txBody>
            <a:bodyPr wrap="square" lIns="0" tIns="0" rIns="0" bIns="0" rtlCol="0">
              <a:noAutofit/>
            </a:bodyPr>
            <a:lstStyle>
              <a:defPPr>
                <a:defRPr lang="en-US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US" sz="1400" b="0" i="1">
                        <a:solidFill>
                          <a:srgbClr val="0070C0"/>
                        </a:solidFill>
                        <a:latin typeface="Cambria Math" panose="02040503050406030204" pitchFamily="18" charset="0"/>
                      </a:rPr>
                      <m:t>𝑎</m:t>
                    </m:r>
                    <m:r>
                      <a:rPr lang="en-US" sz="1400" b="0" i="1">
                        <a:solidFill>
                          <a:srgbClr val="0070C0"/>
                        </a:solidFill>
                        <a:latin typeface="Cambria Math" panose="02040503050406030204" pitchFamily="18" charset="0"/>
                      </a:rPr>
                      <m:t>=</m:t>
                    </m:r>
                    <m:func>
                      <m:funcPr>
                        <m:ctrlPr>
                          <a:rPr lang="en-US" sz="1400" b="0" i="1">
                            <a:solidFill>
                              <a:srgbClr val="0070C0"/>
                            </a:solidFill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US" sz="1400" b="0" i="0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cos</m:t>
                            </m:r>
                          </m:e>
                          <m:sup>
                            <m: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begChr m:val="["/>
                            <m:endChr m:val="]"/>
                            <m:ctrlP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sin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sSub>
                                      <m:sSub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sSub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𝐿𝑎𝑡</m:t>
                                        </m:r>
                                      </m:e>
                                      <m: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1</m:t>
                                        </m:r>
                                      </m:sub>
                                    </m:sSub>
                                  </m:e>
                                </m:d>
                              </m:e>
                            </m:func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sin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sSub>
                                      <m:sSub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sSub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𝐿𝑎𝑡</m:t>
                                        </m:r>
                                      </m:e>
                                      <m: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2</m:t>
                                        </m:r>
                                      </m:sub>
                                    </m:sSub>
                                  </m:e>
                                </m:d>
                              </m:e>
                            </m:func>
                            <m: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+</m:t>
                            </m:r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cos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sSub>
                                      <m:sSub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sSub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𝐿𝑎𝑡</m:t>
                                        </m:r>
                                      </m:e>
                                      <m: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1</m:t>
                                        </m:r>
                                      </m:sub>
                                    </m:sSub>
                                  </m:e>
                                </m:d>
                              </m:e>
                            </m:func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cos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sSub>
                                      <m:sSub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sSub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𝐿𝑎𝑡</m:t>
                                        </m:r>
                                      </m:e>
                                      <m: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2</m:t>
                                        </m:r>
                                      </m:sub>
                                    </m:sSub>
                                  </m:e>
                                </m:d>
                              </m:e>
                            </m:func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cos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d>
                                      <m:dPr>
                                        <m:begChr m:val="|"/>
                                        <m:endChr m:val="|"/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𝐿𝑜𝑛𝑔</m:t>
                                            </m:r>
                                          </m:e>
                                          <m:sub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2</m:t>
                                            </m:r>
                                          </m:sub>
                                        </m:s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−</m:t>
                                        </m:r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𝐿𝑜𝑛𝑔</m:t>
                                            </m:r>
                                          </m:e>
                                          <m:sub>
                                            <m:r>
                                              <a:rPr lang="en-AU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1</m:t>
                                            </m:r>
                                          </m:sub>
                                        </m:sSub>
                                      </m:e>
                                    </m:d>
                                  </m:e>
                                </m:d>
                              </m:e>
                            </m:func>
                          </m:e>
                        </m:d>
                      </m:e>
                    </m:func>
                  </m:oMath>
                </m:oMathPara>
              </a14:m>
              <a:endParaRPr lang="en-AU" sz="1400">
                <a:solidFill>
                  <a:srgbClr val="0070C0"/>
                </a:solidFill>
              </a:endParaRPr>
            </a:p>
          </xdr:txBody>
        </xdr:sp>
      </mc:Choice>
      <mc:Fallback>
        <xdr:sp macro="" textlink="">
          <xdr:nvSpPr>
            <xdr:cNvPr id="25" name="TextBox 40">
              <a:extLst>
                <a:ext uri="{FF2B5EF4-FFF2-40B4-BE49-F238E27FC236}">
                  <a16:creationId xmlns:a16="http://schemas.microsoft.com/office/drawing/2014/main" id="{DFAE19DE-3643-4C9B-9235-F87C467FBA6B}"/>
                </a:ext>
              </a:extLst>
            </xdr:cNvPr>
            <xdr:cNvSpPr txBox="1"/>
          </xdr:nvSpPr>
          <xdr:spPr>
            <a:xfrm>
              <a:off x="914400" y="46970950"/>
              <a:ext cx="5981700" cy="266700"/>
            </a:xfrm>
            <a:prstGeom prst="rect">
              <a:avLst/>
            </a:prstGeom>
            <a:noFill/>
          </xdr:spPr>
          <xdr:txBody>
            <a:bodyPr wrap="square" lIns="0" tIns="0" rIns="0" bIns="0" rtlCol="0">
              <a:noAutofit/>
            </a:bodyPr>
            <a:lstStyle>
              <a:defPPr>
                <a:defRPr lang="en-US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/>
              <a:r>
                <a:rPr lang="en-US" sz="1400" b="0" i="0">
                  <a:solidFill>
                    <a:srgbClr val="0070C0"/>
                  </a:solidFill>
                  <a:latin typeface="Cambria Math" panose="02040503050406030204" pitchFamily="18" charset="0"/>
                </a:rPr>
                <a:t>𝑎=cos^(−1)⁡[sin⁡(〖𝐿𝑎𝑡〗_1 )  sin⁡(〖𝐿𝑎𝑡〗_2 )+cos⁡(〖𝐿𝑎𝑡〗_1 )  cos⁡(〖𝐿𝑎𝑡〗_2 )  cos⁡(|〖𝐿𝑜𝑛𝑔〗_2−〖𝐿𝑜𝑛𝑔〗_</a:t>
              </a:r>
              <a:r>
                <a:rPr lang="en-AU" sz="1400" b="0" i="0">
                  <a:solidFill>
                    <a:srgbClr val="0070C0"/>
                  </a:solidFill>
                  <a:latin typeface="Cambria Math" panose="02040503050406030204" pitchFamily="18" charset="0"/>
                </a:rPr>
                <a:t>1</a:t>
              </a:r>
              <a:r>
                <a:rPr lang="en-US" sz="1400" b="0" i="0">
                  <a:solidFill>
                    <a:srgbClr val="0070C0"/>
                  </a:solidFill>
                  <a:latin typeface="Cambria Math" panose="02040503050406030204" pitchFamily="18" charset="0"/>
                </a:rPr>
                <a:t> |) ]</a:t>
              </a:r>
              <a:endParaRPr lang="en-AU" sz="1400">
                <a:solidFill>
                  <a:srgbClr val="0070C0"/>
                </a:solidFill>
              </a:endParaRPr>
            </a:p>
          </xdr:txBody>
        </xdr:sp>
      </mc:Fallback>
    </mc:AlternateContent>
    <xdr:clientData/>
  </xdr:twoCellAnchor>
  <xdr:twoCellAnchor>
    <xdr:from>
      <xdr:col>2</xdr:col>
      <xdr:colOff>361950</xdr:colOff>
      <xdr:row>324</xdr:row>
      <xdr:rowOff>6350</xdr:rowOff>
    </xdr:from>
    <xdr:to>
      <xdr:col>6</xdr:col>
      <xdr:colOff>19050</xdr:colOff>
      <xdr:row>327</xdr:row>
      <xdr:rowOff>0</xdr:rowOff>
    </xdr:to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6" name="TextBox 44">
              <a:extLst>
                <a:ext uri="{FF2B5EF4-FFF2-40B4-BE49-F238E27FC236}">
                  <a16:creationId xmlns:a16="http://schemas.microsoft.com/office/drawing/2014/main" id="{DDA048E2-FF07-4215-BA35-C3BF935092C5}"/>
                </a:ext>
              </a:extLst>
            </xdr:cNvPr>
            <xdr:cNvSpPr txBox="1"/>
          </xdr:nvSpPr>
          <xdr:spPr>
            <a:xfrm>
              <a:off x="2152650" y="53594000"/>
              <a:ext cx="3238500" cy="546100"/>
            </a:xfrm>
            <a:prstGeom prst="rect">
              <a:avLst/>
            </a:prstGeom>
            <a:noFill/>
          </xdr:spPr>
          <xdr:txBody>
            <a:bodyPr wrap="square" lIns="0" tIns="0" rIns="0" bIns="0" rtlCol="0">
              <a:noAutofit/>
            </a:bodyPr>
            <a:lstStyle>
              <a:defPPr>
                <a:defRPr lang="en-US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US" sz="1400" b="0" i="1">
                        <a:solidFill>
                          <a:srgbClr val="0070C0"/>
                        </a:solidFill>
                        <a:latin typeface="Cambria Math" panose="02040503050406030204" pitchFamily="18" charset="0"/>
                      </a:rPr>
                      <m:t>𝐶</m:t>
                    </m:r>
                    <m:r>
                      <a:rPr lang="en-US" sz="1400" b="0" i="1">
                        <a:solidFill>
                          <a:srgbClr val="0070C0"/>
                        </a:solidFill>
                        <a:latin typeface="Cambria Math" panose="02040503050406030204" pitchFamily="18" charset="0"/>
                      </a:rPr>
                      <m:t>=</m:t>
                    </m:r>
                    <m:func>
                      <m:funcPr>
                        <m:ctrlPr>
                          <a:rPr lang="en-US" sz="1400" b="0" i="1">
                            <a:solidFill>
                              <a:srgbClr val="0070C0"/>
                            </a:solidFill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US" sz="1400" b="0" i="0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cos</m:t>
                            </m:r>
                          </m:e>
                          <m:sup>
                            <m: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begChr m:val="["/>
                            <m:endChr m:val="]"/>
                            <m:ctrlP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>
                              <m:f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Pr>
                              <m:num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sin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𝐿𝑎𝑡</m:t>
                                            </m:r>
                                          </m:e>
                                          <m:sub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2</m:t>
                                            </m:r>
                                          </m:sub>
                                        </m:sSub>
                                      </m:e>
                                    </m:d>
                                  </m:e>
                                </m:func>
                                <m: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−</m:t>
                                </m:r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sin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𝐿𝑎𝑡</m:t>
                                            </m:r>
                                          </m:e>
                                          <m:sub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1</m:t>
                                            </m:r>
                                          </m:sub>
                                        </m:sSub>
                                      </m:e>
                                    </m:d>
                                  </m:e>
                                </m:func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cos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𝑎</m:t>
                                        </m:r>
                                      </m:e>
                                    </m:d>
                                  </m:e>
                                </m:func>
                              </m:num>
                              <m:den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cos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𝐿𝑎𝑡</m:t>
                                            </m:r>
                                          </m:e>
                                          <m:sub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1</m:t>
                                            </m:r>
                                          </m:sub>
                                        </m:sSub>
                                      </m:e>
                                    </m:d>
                                  </m:e>
                                </m:func>
                                <m:func>
                                  <m:func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funcPr>
                                  <m:fName>
                                    <m:r>
                                      <m:rPr>
                                        <m:sty m:val="p"/>
                                      </m:rPr>
                                      <a:rPr lang="en-US" sz="1400" b="0" i="0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sin</m:t>
                                    </m:r>
                                  </m:fName>
                                  <m:e>
                                    <m:d>
                                      <m:d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𝑎</m:t>
                                        </m:r>
                                      </m:e>
                                    </m:d>
                                  </m:e>
                                </m:func>
                              </m:den>
                            </m:f>
                          </m:e>
                        </m:d>
                      </m:e>
                    </m:func>
                  </m:oMath>
                </m:oMathPara>
              </a14:m>
              <a:endParaRPr lang="en-AU" sz="1400">
                <a:solidFill>
                  <a:srgbClr val="FF0000"/>
                </a:solidFill>
              </a:endParaRPr>
            </a:p>
          </xdr:txBody>
        </xdr:sp>
      </mc:Choice>
      <mc:Fallback xmlns="">
        <xdr:sp macro="" textlink="">
          <xdr:nvSpPr>
            <xdr:cNvPr id="26" name="TextBox 44">
              <a:extLst>
                <a:ext uri="{FF2B5EF4-FFF2-40B4-BE49-F238E27FC236}">
                  <a16:creationId xmlns:a16="http://schemas.microsoft.com/office/drawing/2014/main" id="{DDA048E2-FF07-4215-BA35-C3BF935092C5}"/>
                </a:ext>
              </a:extLst>
            </xdr:cNvPr>
            <xdr:cNvSpPr txBox="1"/>
          </xdr:nvSpPr>
          <xdr:spPr>
            <a:xfrm>
              <a:off x="2152650" y="53594000"/>
              <a:ext cx="3238500" cy="546100"/>
            </a:xfrm>
            <a:prstGeom prst="rect">
              <a:avLst/>
            </a:prstGeom>
            <a:noFill/>
          </xdr:spPr>
          <xdr:txBody>
            <a:bodyPr wrap="square" lIns="0" tIns="0" rIns="0" bIns="0" rtlCol="0">
              <a:noAutofit/>
            </a:bodyPr>
            <a:lstStyle>
              <a:defPPr>
                <a:defRPr lang="en-US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/>
              <a:r>
                <a:rPr lang="en-US" sz="1400" b="0" i="0">
                  <a:solidFill>
                    <a:srgbClr val="0070C0"/>
                  </a:solidFill>
                  <a:latin typeface="Cambria Math" panose="02040503050406030204" pitchFamily="18" charset="0"/>
                </a:rPr>
                <a:t>𝐶=cos^(−1)⁡[(sin⁡(〖𝐿𝑎𝑡〗_2 )−sin⁡(〖𝐿𝑎𝑡〗_1 )  cos⁡(𝑎))/(cos⁡(〖𝐿𝑎𝑡〗_1 )  sin⁡(𝑎) )]</a:t>
              </a:r>
              <a:endParaRPr lang="en-AU" sz="1400">
                <a:solidFill>
                  <a:srgbClr val="FF0000"/>
                </a:solidFill>
              </a:endParaRPr>
            </a:p>
          </xdr:txBody>
        </xdr:sp>
      </mc:Fallback>
    </mc:AlternateContent>
    <xdr:clientData/>
  </xdr:twoCellAnchor>
  <xdr:twoCellAnchor>
    <xdr:from>
      <xdr:col>1</xdr:col>
      <xdr:colOff>19050</xdr:colOff>
      <xdr:row>321</xdr:row>
      <xdr:rowOff>12700</xdr:rowOff>
    </xdr:from>
    <xdr:to>
      <xdr:col>7</xdr:col>
      <xdr:colOff>628650</xdr:colOff>
      <xdr:row>322</xdr:row>
      <xdr:rowOff>95250</xdr:rowOff>
    </xdr:to>
    <mc:AlternateContent xmlns:mc="http://schemas.openxmlformats.org/markup-compatibility/2006">
      <mc:Choice xmlns:a14="http://schemas.microsoft.com/office/drawing/2010/main" Requires="a14">
        <xdr:sp macro="" textlink="">
          <xdr:nvSpPr>
            <xdr:cNvPr id="27" name="TextBox 40">
              <a:extLst>
                <a:ext uri="{FF2B5EF4-FFF2-40B4-BE49-F238E27FC236}">
                  <a16:creationId xmlns:a16="http://schemas.microsoft.com/office/drawing/2014/main" id="{DE087746-8EA6-4B75-8758-413E29E30FD6}"/>
                </a:ext>
              </a:extLst>
            </xdr:cNvPr>
            <xdr:cNvSpPr txBox="1"/>
          </xdr:nvSpPr>
          <xdr:spPr>
            <a:xfrm>
              <a:off x="914400" y="53047900"/>
              <a:ext cx="5981700" cy="266700"/>
            </a:xfrm>
            <a:prstGeom prst="rect">
              <a:avLst/>
            </a:prstGeom>
            <a:noFill/>
          </xdr:spPr>
          <xdr:txBody>
            <a:bodyPr wrap="square" lIns="0" tIns="0" rIns="0" bIns="0" rtlCol="0">
              <a:noAutofit/>
            </a:bodyPr>
            <a:lstStyle>
              <a:defPPr>
                <a:defRPr lang="en-US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US" sz="1400" b="0" i="1">
                        <a:solidFill>
                          <a:srgbClr val="0070C0"/>
                        </a:solidFill>
                        <a:latin typeface="Cambria Math" panose="02040503050406030204" pitchFamily="18" charset="0"/>
                      </a:rPr>
                      <m:t>𝑎</m:t>
                    </m:r>
                    <m:r>
                      <a:rPr lang="en-US" sz="1400" b="0" i="1">
                        <a:solidFill>
                          <a:srgbClr val="0070C0"/>
                        </a:solidFill>
                        <a:latin typeface="Cambria Math" panose="02040503050406030204" pitchFamily="18" charset="0"/>
                      </a:rPr>
                      <m:t>=</m:t>
                    </m:r>
                    <m:func>
                      <m:funcPr>
                        <m:ctrlPr>
                          <a:rPr lang="en-US" sz="1400" b="0" i="1">
                            <a:solidFill>
                              <a:srgbClr val="0070C0"/>
                            </a:solidFill>
                            <a:latin typeface="Cambria Math" panose="02040503050406030204" pitchFamily="18" charset="0"/>
                          </a:rPr>
                        </m:ctrlPr>
                      </m:funcPr>
                      <m:fName>
                        <m:sSup>
                          <m:sSupPr>
                            <m:ctrlP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m:rPr>
                                <m:sty m:val="p"/>
                              </m:rPr>
                              <a:rPr lang="en-US" sz="1400" b="0" i="0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cos</m:t>
                            </m:r>
                          </m:e>
                          <m:sup>
                            <m: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−1</m:t>
                            </m:r>
                          </m:sup>
                        </m:sSup>
                      </m:fName>
                      <m:e>
                        <m:d>
                          <m:dPr>
                            <m:begChr m:val="["/>
                            <m:endChr m:val="]"/>
                            <m:ctrlP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sin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sSub>
                                      <m:sSub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sSub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𝐿𝑎𝑡</m:t>
                                        </m:r>
                                      </m:e>
                                      <m: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1</m:t>
                                        </m:r>
                                      </m:sub>
                                    </m:sSub>
                                  </m:e>
                                </m:d>
                              </m:e>
                            </m:func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sin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sSub>
                                      <m:sSub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sSub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𝐿𝑎𝑡</m:t>
                                        </m:r>
                                      </m:e>
                                      <m: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2</m:t>
                                        </m:r>
                                      </m:sub>
                                    </m:sSub>
                                  </m:e>
                                </m:d>
                              </m:e>
                            </m:func>
                            <m:r>
                              <a:rPr lang="en-US" sz="1400" b="0" i="1">
                                <a:solidFill>
                                  <a:srgbClr val="0070C0"/>
                                </a:solidFill>
                                <a:latin typeface="Cambria Math" panose="02040503050406030204" pitchFamily="18" charset="0"/>
                              </a:rPr>
                              <m:t>+</m:t>
                            </m:r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cos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sSub>
                                      <m:sSub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sSub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𝐿𝑎𝑡</m:t>
                                        </m:r>
                                      </m:e>
                                      <m: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1</m:t>
                                        </m:r>
                                      </m:sub>
                                    </m:sSub>
                                  </m:e>
                                </m:d>
                              </m:e>
                            </m:func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cos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sSub>
                                      <m:sSubPr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sSubPr>
                                      <m:e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𝐿𝑎𝑡</m:t>
                                        </m:r>
                                      </m:e>
                                      <m: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2</m:t>
                                        </m:r>
                                      </m:sub>
                                    </m:sSub>
                                  </m:e>
                                </m:d>
                              </m:e>
                            </m:func>
                            <m:func>
                              <m:funcPr>
                                <m:ctrlPr>
                                  <a:rPr lang="en-US" sz="1400" b="0" i="1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en-US" sz="1400" b="0" i="0">
                                    <a:solidFill>
                                      <a:srgbClr val="0070C0"/>
                                    </a:solidFill>
                                    <a:latin typeface="Cambria Math" panose="02040503050406030204" pitchFamily="18" charset="0"/>
                                  </a:rPr>
                                  <m:t>cos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en-US" sz="1400" b="0" i="1">
                                        <a:solidFill>
                                          <a:srgbClr val="0070C0"/>
                                        </a:solidFill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d>
                                      <m:dPr>
                                        <m:begChr m:val="|"/>
                                        <m:endChr m:val="|"/>
                                        <m:ctrlP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dPr>
                                      <m:e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𝐿𝑜𝑛𝑔</m:t>
                                            </m:r>
                                          </m:e>
                                          <m:sub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2</m:t>
                                            </m:r>
                                          </m:sub>
                                        </m:sSub>
                                        <m:r>
                                          <a:rPr lang="en-US" sz="1400" b="0" i="1">
                                            <a:solidFill>
                                              <a:srgbClr val="0070C0"/>
                                            </a:solidFill>
                                            <a:latin typeface="Cambria Math" panose="02040503050406030204" pitchFamily="18" charset="0"/>
                                          </a:rPr>
                                          <m:t>−</m:t>
                                        </m:r>
                                        <m:sSub>
                                          <m:sSubPr>
                                            <m:ctrlP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</m:ctrlPr>
                                          </m:sSubPr>
                                          <m:e>
                                            <m:r>
                                              <a:rPr lang="en-US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𝐿𝑜𝑛𝑔</m:t>
                                            </m:r>
                                          </m:e>
                                          <m:sub>
                                            <m:r>
                                              <a:rPr lang="en-AU" sz="1400" b="0" i="1">
                                                <a:solidFill>
                                                  <a:srgbClr val="0070C0"/>
                                                </a:solidFill>
                                                <a:latin typeface="Cambria Math" panose="02040503050406030204" pitchFamily="18" charset="0"/>
                                              </a:rPr>
                                              <m:t>1</m:t>
                                            </m:r>
                                          </m:sub>
                                        </m:sSub>
                                      </m:e>
                                    </m:d>
                                  </m:e>
                                </m:d>
                              </m:e>
                            </m:func>
                          </m:e>
                        </m:d>
                      </m:e>
                    </m:func>
                  </m:oMath>
                </m:oMathPara>
              </a14:m>
              <a:endParaRPr lang="en-AU" sz="1400">
                <a:solidFill>
                  <a:srgbClr val="0070C0"/>
                </a:solidFill>
              </a:endParaRPr>
            </a:p>
          </xdr:txBody>
        </xdr:sp>
      </mc:Choice>
      <mc:Fallback>
        <xdr:sp macro="" textlink="">
          <xdr:nvSpPr>
            <xdr:cNvPr id="27" name="TextBox 40">
              <a:extLst>
                <a:ext uri="{FF2B5EF4-FFF2-40B4-BE49-F238E27FC236}">
                  <a16:creationId xmlns:a16="http://schemas.microsoft.com/office/drawing/2014/main" id="{DE087746-8EA6-4B75-8758-413E29E30FD6}"/>
                </a:ext>
              </a:extLst>
            </xdr:cNvPr>
            <xdr:cNvSpPr txBox="1"/>
          </xdr:nvSpPr>
          <xdr:spPr>
            <a:xfrm>
              <a:off x="914400" y="53047900"/>
              <a:ext cx="5981700" cy="266700"/>
            </a:xfrm>
            <a:prstGeom prst="rect">
              <a:avLst/>
            </a:prstGeom>
            <a:noFill/>
          </xdr:spPr>
          <xdr:txBody>
            <a:bodyPr wrap="square" lIns="0" tIns="0" rIns="0" bIns="0" rtlCol="0">
              <a:noAutofit/>
            </a:bodyPr>
            <a:lstStyle>
              <a:defPPr>
                <a:defRPr lang="en-US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/>
              <a:r>
                <a:rPr lang="en-US" sz="1400" b="0" i="0">
                  <a:solidFill>
                    <a:srgbClr val="0070C0"/>
                  </a:solidFill>
                  <a:latin typeface="Cambria Math" panose="02040503050406030204" pitchFamily="18" charset="0"/>
                </a:rPr>
                <a:t>𝑎=cos^(−1)⁡[sin⁡(〖𝐿𝑎𝑡〗_1 )  sin⁡(〖𝐿𝑎𝑡〗_2 )+cos⁡(〖𝐿𝑎𝑡〗_1 )  cos⁡(〖𝐿𝑎𝑡〗_2 )  cos⁡(|〖𝐿𝑜𝑛𝑔〗_2−〖𝐿𝑜𝑛𝑔〗_</a:t>
              </a:r>
              <a:r>
                <a:rPr lang="en-AU" sz="1400" b="0" i="0">
                  <a:solidFill>
                    <a:srgbClr val="0070C0"/>
                  </a:solidFill>
                  <a:latin typeface="Cambria Math" panose="02040503050406030204" pitchFamily="18" charset="0"/>
                </a:rPr>
                <a:t>1</a:t>
              </a:r>
              <a:r>
                <a:rPr lang="en-US" sz="1400" b="0" i="0">
                  <a:solidFill>
                    <a:srgbClr val="0070C0"/>
                  </a:solidFill>
                  <a:latin typeface="Cambria Math" panose="02040503050406030204" pitchFamily="18" charset="0"/>
                </a:rPr>
                <a:t> |) ]</a:t>
              </a:r>
              <a:endParaRPr lang="en-AU" sz="1400">
                <a:solidFill>
                  <a:srgbClr val="0070C0"/>
                </a:solidFill>
              </a:endParaRPr>
            </a:p>
          </xdr:txBody>
        </xdr:sp>
      </mc:Fallback>
    </mc:AlternateContent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F954CF-CB70-4845-904A-38265ECE99B6}">
  <sheetPr codeName="Sheet1"/>
  <dimension ref="A1:K198"/>
  <sheetViews>
    <sheetView view="pageLayout" topLeftCell="A100" zoomScaleNormal="100" workbookViewId="0">
      <selection activeCell="B14" sqref="B14"/>
    </sheetView>
  </sheetViews>
  <sheetFormatPr defaultRowHeight="14.5" x14ac:dyDescent="0.35"/>
  <cols>
    <col min="1" max="1" width="16.7265625" customWidth="1"/>
    <col min="2" max="2" width="19.26953125" customWidth="1"/>
    <col min="4" max="4" width="18" customWidth="1"/>
    <col min="5" max="5" width="13.453125" customWidth="1"/>
    <col min="6" max="6" width="13.54296875" customWidth="1"/>
    <col min="7" max="7" width="15.453125" customWidth="1"/>
  </cols>
  <sheetData>
    <row r="1" spans="1:11" x14ac:dyDescent="0.35">
      <c r="A1" s="28" t="s">
        <v>86</v>
      </c>
      <c r="B1" s="29"/>
      <c r="C1" s="29"/>
      <c r="D1" s="49"/>
      <c r="E1" s="29"/>
      <c r="F1" s="29"/>
      <c r="G1" s="29"/>
      <c r="H1" s="29"/>
      <c r="I1" s="47" t="s">
        <v>5</v>
      </c>
      <c r="J1" s="46" t="s">
        <v>4</v>
      </c>
      <c r="K1" s="29"/>
    </row>
    <row r="2" spans="1:11" x14ac:dyDescent="0.35">
      <c r="A2" s="28"/>
      <c r="B2" s="29"/>
      <c r="C2" s="29"/>
      <c r="D2" s="32"/>
      <c r="E2" s="29"/>
      <c r="F2" s="29"/>
      <c r="G2" s="29"/>
      <c r="H2" s="29"/>
      <c r="K2" s="29"/>
    </row>
    <row r="3" spans="1:11" x14ac:dyDescent="0.35">
      <c r="A3" s="6">
        <v>1</v>
      </c>
      <c r="B3" s="40" t="s">
        <v>1</v>
      </c>
      <c r="C3" s="29"/>
      <c r="D3" s="39" t="s">
        <v>74</v>
      </c>
      <c r="E3" s="29"/>
      <c r="F3" s="4" t="s">
        <v>69</v>
      </c>
      <c r="G3" s="4" t="s">
        <v>70</v>
      </c>
      <c r="H3" s="29"/>
      <c r="I3" s="4" t="s">
        <v>41</v>
      </c>
      <c r="J3" s="4" t="s">
        <v>40</v>
      </c>
      <c r="K3" s="29"/>
    </row>
    <row r="4" spans="1:11" x14ac:dyDescent="0.35">
      <c r="A4" s="4" t="s">
        <v>49</v>
      </c>
      <c r="B4" s="37">
        <v>44618</v>
      </c>
      <c r="C4" s="29"/>
      <c r="D4" s="29"/>
      <c r="E4" s="29"/>
      <c r="F4" s="20">
        <f>ABS(B18-B20)</f>
        <v>0.56499999999999995</v>
      </c>
      <c r="G4" s="20">
        <f>ABS(B19-B21)</f>
        <v>0</v>
      </c>
      <c r="H4" s="29"/>
      <c r="I4" s="46" t="s">
        <v>4</v>
      </c>
      <c r="J4" s="47" t="s">
        <v>5</v>
      </c>
      <c r="K4" s="29"/>
    </row>
    <row r="5" spans="1:11" x14ac:dyDescent="0.35">
      <c r="A5" s="4" t="s">
        <v>54</v>
      </c>
      <c r="B5" s="9" t="s">
        <v>121</v>
      </c>
      <c r="C5" s="29"/>
      <c r="D5" s="9"/>
      <c r="E5" s="29"/>
      <c r="F5" s="29"/>
      <c r="G5" s="29"/>
      <c r="H5" s="29"/>
      <c r="I5" s="29"/>
      <c r="J5" s="29"/>
      <c r="K5" s="29"/>
    </row>
    <row r="6" spans="1:11" x14ac:dyDescent="0.35">
      <c r="A6" s="4" t="s">
        <v>55</v>
      </c>
      <c r="B6" s="9" t="s">
        <v>122</v>
      </c>
      <c r="C6" s="9" t="s">
        <v>123</v>
      </c>
      <c r="D6" s="9"/>
      <c r="E6" s="4" t="s">
        <v>71</v>
      </c>
      <c r="F6" s="4" t="s">
        <v>72</v>
      </c>
      <c r="G6" s="4" t="s">
        <v>47</v>
      </c>
      <c r="H6" s="4"/>
      <c r="I6" s="29"/>
      <c r="J6" s="29"/>
      <c r="K6" s="29"/>
    </row>
    <row r="7" spans="1:11" x14ac:dyDescent="0.35">
      <c r="A7" s="4" t="s">
        <v>56</v>
      </c>
      <c r="B7" s="9" t="s">
        <v>107</v>
      </c>
      <c r="C7" s="9" t="s">
        <v>106</v>
      </c>
      <c r="D7" s="4"/>
      <c r="E7" s="23"/>
      <c r="F7" s="23"/>
      <c r="G7" s="23"/>
      <c r="H7" s="4"/>
      <c r="I7" s="29"/>
      <c r="J7" s="29"/>
      <c r="K7" s="29"/>
    </row>
    <row r="8" spans="1:11" x14ac:dyDescent="0.35">
      <c r="A8" s="29"/>
      <c r="B8" s="29"/>
      <c r="C8" s="29"/>
      <c r="D8" s="4" t="s">
        <v>82</v>
      </c>
      <c r="E8" s="23">
        <f>F4/360*40000</f>
        <v>62.777777777777771</v>
      </c>
      <c r="F8" s="23">
        <f>F4/360*2*PI()*6371</f>
        <v>62.825133554175679</v>
      </c>
      <c r="G8" s="23">
        <f>F4/360*2*PI()*(6371+B10/1000)</f>
        <v>62.942354540470937</v>
      </c>
      <c r="H8" s="29"/>
      <c r="I8" s="29"/>
      <c r="J8" s="29"/>
      <c r="K8" s="29"/>
    </row>
    <row r="9" spans="1:11" x14ac:dyDescent="0.35">
      <c r="A9" s="4" t="s">
        <v>60</v>
      </c>
      <c r="B9" s="9">
        <v>39000</v>
      </c>
      <c r="C9" s="9"/>
      <c r="D9" s="26"/>
      <c r="E9" s="23"/>
      <c r="F9" s="23"/>
      <c r="G9" s="23"/>
      <c r="H9" s="29"/>
      <c r="I9" s="29"/>
      <c r="J9" s="29"/>
      <c r="K9" s="29"/>
    </row>
    <row r="10" spans="1:11" x14ac:dyDescent="0.35">
      <c r="A10" s="4" t="s">
        <v>59</v>
      </c>
      <c r="B10" s="35">
        <f>B9/3.28084</f>
        <v>11887.199619609612</v>
      </c>
      <c r="C10" s="35"/>
      <c r="D10" s="29"/>
      <c r="E10" s="29"/>
      <c r="F10" s="29"/>
      <c r="G10" s="29"/>
      <c r="H10" s="29"/>
      <c r="I10" s="29"/>
      <c r="J10" s="29"/>
      <c r="K10" s="29"/>
    </row>
    <row r="11" spans="1:11" x14ac:dyDescent="0.35">
      <c r="A11" s="18" t="s">
        <v>102</v>
      </c>
      <c r="B11" s="19" t="s">
        <v>124</v>
      </c>
      <c r="C11" s="29"/>
      <c r="D11" s="26" t="s">
        <v>63</v>
      </c>
      <c r="E11" s="35">
        <f>E8/(B12/3600)</f>
        <v>914.9797570850202</v>
      </c>
      <c r="F11" s="35">
        <f>F8/(B12/3600)</f>
        <v>915.66996273292489</v>
      </c>
      <c r="G11" s="35">
        <f>G8/(B12/3600)</f>
        <v>917.37844674370604</v>
      </c>
      <c r="H11" s="29"/>
      <c r="I11" s="29"/>
      <c r="J11" s="29"/>
      <c r="K11" s="29"/>
    </row>
    <row r="12" spans="1:11" x14ac:dyDescent="0.35">
      <c r="A12" s="18" t="s">
        <v>61</v>
      </c>
      <c r="B12" s="20">
        <f>LEFT(B11,2)*60+RIGHT(B11,2)</f>
        <v>247</v>
      </c>
      <c r="C12" s="29"/>
      <c r="D12" s="26" t="s">
        <v>62</v>
      </c>
      <c r="E12" s="35">
        <f>E11/1.852</f>
        <v>494.04954486232191</v>
      </c>
      <c r="F12" s="35">
        <f>F11/1.852</f>
        <v>494.42222609769158</v>
      </c>
      <c r="G12" s="35">
        <f>G11/1.852</f>
        <v>495.3447336629082</v>
      </c>
      <c r="H12" s="29"/>
      <c r="I12" s="29"/>
      <c r="J12" s="29"/>
      <c r="K12" s="29"/>
    </row>
    <row r="13" spans="1:11" x14ac:dyDescent="0.35">
      <c r="A13" s="4" t="s">
        <v>62</v>
      </c>
      <c r="B13" s="9">
        <v>495</v>
      </c>
      <c r="C13" s="29"/>
      <c r="D13" s="29"/>
      <c r="E13" s="29"/>
      <c r="F13" s="29"/>
      <c r="G13" s="29"/>
      <c r="H13" s="29"/>
      <c r="I13" s="29"/>
      <c r="J13" s="29"/>
      <c r="K13" s="29"/>
    </row>
    <row r="14" spans="1:11" x14ac:dyDescent="0.35">
      <c r="A14" s="4" t="s">
        <v>63</v>
      </c>
      <c r="B14" s="35">
        <f>B13*1.852</f>
        <v>916.74</v>
      </c>
      <c r="C14" s="29"/>
      <c r="D14" s="4" t="s">
        <v>101</v>
      </c>
      <c r="E14" s="35">
        <f>E12-B13</f>
        <v>-0.95045513767809098</v>
      </c>
      <c r="F14" s="35">
        <f>F12-B13</f>
        <v>-0.57777390230842229</v>
      </c>
      <c r="G14" s="35">
        <f>G12-B13</f>
        <v>0.3447336629081974</v>
      </c>
      <c r="H14" s="29"/>
      <c r="I14" s="29"/>
      <c r="J14" s="29"/>
      <c r="K14" s="29"/>
    </row>
    <row r="15" spans="1:11" x14ac:dyDescent="0.35">
      <c r="A15" s="29"/>
      <c r="B15" s="29"/>
      <c r="C15" s="29"/>
      <c r="D15" s="4" t="s">
        <v>75</v>
      </c>
      <c r="E15" s="41">
        <f>(E12-B13)/B13</f>
        <v>-1.9201113892486686E-3</v>
      </c>
      <c r="F15" s="41">
        <f>(F12-B13)/B13</f>
        <v>-1.1672200046634793E-3</v>
      </c>
      <c r="G15" s="41">
        <f>(G12-B13)/B13</f>
        <v>6.9643164223878262E-4</v>
      </c>
      <c r="H15" s="29"/>
      <c r="I15" s="29"/>
      <c r="J15" s="29"/>
      <c r="K15" s="29"/>
    </row>
    <row r="16" spans="1:11" x14ac:dyDescent="0.35">
      <c r="A16" s="4" t="s">
        <v>64</v>
      </c>
      <c r="B16" s="9">
        <v>0</v>
      </c>
      <c r="C16" s="29"/>
      <c r="D16" s="29"/>
      <c r="E16" s="29"/>
      <c r="F16" s="29"/>
      <c r="G16" s="29"/>
      <c r="H16" s="29"/>
      <c r="I16" s="29"/>
      <c r="J16" s="29"/>
      <c r="K16" s="29"/>
    </row>
    <row r="17" spans="1:11" x14ac:dyDescent="0.35">
      <c r="A17" s="29"/>
      <c r="B17" s="29"/>
      <c r="C17" s="29"/>
      <c r="D17" s="4"/>
      <c r="E17" s="38"/>
      <c r="F17" s="38"/>
      <c r="G17" s="38"/>
      <c r="H17" s="29"/>
      <c r="I17" s="29"/>
      <c r="J17" s="29"/>
      <c r="K17" s="29"/>
    </row>
    <row r="18" spans="1:11" x14ac:dyDescent="0.35">
      <c r="A18" s="4" t="s">
        <v>65</v>
      </c>
      <c r="B18" s="9">
        <v>-0.21</v>
      </c>
      <c r="C18" s="29"/>
      <c r="D18" s="33" t="s">
        <v>73</v>
      </c>
      <c r="E18" s="23">
        <f>DEGREES(ATAN2(F4,G4))</f>
        <v>0</v>
      </c>
      <c r="F18" s="23">
        <f>DEGREES(ATAN2(F4,G4))</f>
        <v>0</v>
      </c>
      <c r="G18" s="23">
        <f>DEGREES(ATAN2(F4,G4))</f>
        <v>0</v>
      </c>
      <c r="H18" s="29"/>
      <c r="I18" s="29"/>
      <c r="J18" s="29"/>
      <c r="K18" s="29"/>
    </row>
    <row r="19" spans="1:11" x14ac:dyDescent="0.35">
      <c r="A19" s="4" t="s">
        <v>66</v>
      </c>
      <c r="B19" s="9">
        <v>55.421999999999997</v>
      </c>
      <c r="C19" s="29"/>
      <c r="D19" s="4"/>
      <c r="E19" s="38"/>
      <c r="F19" s="38"/>
      <c r="G19" s="38"/>
      <c r="H19" s="29"/>
      <c r="I19" s="29"/>
      <c r="J19" s="29"/>
      <c r="K19" s="29"/>
    </row>
    <row r="20" spans="1:11" x14ac:dyDescent="0.35">
      <c r="A20" s="4" t="s">
        <v>67</v>
      </c>
      <c r="B20" s="9">
        <v>0.35499999999999998</v>
      </c>
      <c r="C20" s="29"/>
      <c r="D20" s="4"/>
      <c r="E20" s="38"/>
      <c r="F20" s="38"/>
      <c r="G20" s="38"/>
      <c r="H20" s="29"/>
      <c r="I20" s="29"/>
      <c r="J20" s="29"/>
      <c r="K20" s="29"/>
    </row>
    <row r="21" spans="1:11" x14ac:dyDescent="0.35">
      <c r="A21" s="4" t="s">
        <v>68</v>
      </c>
      <c r="B21" s="9">
        <v>55.421999999999997</v>
      </c>
      <c r="C21" s="29"/>
      <c r="D21" s="29"/>
      <c r="E21" s="4" t="s">
        <v>48</v>
      </c>
      <c r="F21" s="4"/>
      <c r="G21" s="29"/>
      <c r="H21" s="29"/>
      <c r="I21" s="29"/>
      <c r="J21" s="29"/>
      <c r="K21" s="29"/>
    </row>
    <row r="22" spans="1:11" x14ac:dyDescent="0.35">
      <c r="A22" s="29"/>
      <c r="B22" s="29"/>
      <c r="C22" s="29"/>
      <c r="E22" s="4" t="s">
        <v>20</v>
      </c>
      <c r="F22" s="29"/>
      <c r="H22" s="29"/>
      <c r="I22" s="29"/>
      <c r="J22" s="29"/>
      <c r="K22" s="29"/>
    </row>
    <row r="23" spans="1:11" x14ac:dyDescent="0.35">
      <c r="A23" s="29"/>
      <c r="B23" s="29"/>
      <c r="C23" s="29"/>
      <c r="D23" s="29"/>
      <c r="E23" s="4" t="s">
        <v>76</v>
      </c>
      <c r="F23" s="4" t="s">
        <v>20</v>
      </c>
      <c r="G23" s="29"/>
      <c r="H23" s="29"/>
      <c r="I23" s="29"/>
      <c r="J23" s="29"/>
      <c r="K23" s="29"/>
    </row>
    <row r="24" spans="1:11" x14ac:dyDescent="0.35">
      <c r="A24" s="29"/>
      <c r="B24" s="29"/>
      <c r="C24" s="29"/>
      <c r="D24" s="29"/>
      <c r="E24" s="4" t="s">
        <v>57</v>
      </c>
      <c r="F24" s="4" t="s">
        <v>31</v>
      </c>
      <c r="G24" s="29"/>
      <c r="H24" s="29"/>
      <c r="I24" s="29"/>
      <c r="J24" s="29"/>
      <c r="K24" s="29"/>
    </row>
    <row r="25" spans="1:11" x14ac:dyDescent="0.35">
      <c r="A25" s="29"/>
      <c r="B25" s="29"/>
      <c r="C25" s="4"/>
      <c r="D25" s="4"/>
      <c r="E25" s="43">
        <f>0+DEGREES(ATAN(G4/F4))</f>
        <v>0</v>
      </c>
      <c r="F25" s="36">
        <f>E25-B16</f>
        <v>0</v>
      </c>
      <c r="G25" s="29"/>
      <c r="H25" s="29"/>
      <c r="I25" s="29"/>
      <c r="J25" s="29"/>
      <c r="K25" s="29"/>
    </row>
    <row r="26" spans="1:11" x14ac:dyDescent="0.35">
      <c r="A26" s="29"/>
      <c r="B26" s="29"/>
      <c r="C26" s="4"/>
      <c r="D26" s="4"/>
      <c r="G26" s="29"/>
      <c r="H26" s="29"/>
      <c r="I26" s="29"/>
      <c r="J26" s="29"/>
      <c r="K26" s="29"/>
    </row>
    <row r="27" spans="1:11" x14ac:dyDescent="0.35">
      <c r="A27" s="29"/>
      <c r="B27" s="29"/>
      <c r="C27" s="4"/>
      <c r="D27" s="4"/>
      <c r="G27" s="29"/>
      <c r="H27" s="29"/>
      <c r="I27" s="29"/>
      <c r="J27" s="29"/>
      <c r="K27" s="29"/>
    </row>
    <row r="28" spans="1:11" x14ac:dyDescent="0.35">
      <c r="A28" s="29"/>
      <c r="B28" s="29"/>
      <c r="C28" s="4"/>
      <c r="D28" s="4"/>
      <c r="G28" s="29"/>
      <c r="H28" s="29"/>
      <c r="I28" s="29"/>
      <c r="J28" s="29"/>
      <c r="K28" s="29"/>
    </row>
    <row r="29" spans="1:11" x14ac:dyDescent="0.35">
      <c r="A29" s="29"/>
      <c r="B29" s="29"/>
      <c r="C29" s="31"/>
      <c r="D29" s="31"/>
      <c r="G29" s="29"/>
      <c r="H29" s="29"/>
      <c r="I29" s="29"/>
      <c r="J29" s="29"/>
      <c r="K29" s="29"/>
    </row>
    <row r="30" spans="1:11" x14ac:dyDescent="0.35">
      <c r="A30" s="29"/>
      <c r="B30" s="29"/>
      <c r="C30" s="29"/>
      <c r="D30" s="29"/>
      <c r="E30" s="29"/>
      <c r="F30" s="29"/>
      <c r="G30" s="29"/>
      <c r="H30" s="29"/>
      <c r="I30" s="29"/>
      <c r="J30" s="29"/>
      <c r="K30" s="29"/>
    </row>
    <row r="31" spans="1:11" x14ac:dyDescent="0.35">
      <c r="A31" s="29"/>
      <c r="B31" s="29"/>
      <c r="C31" s="29"/>
      <c r="D31" s="29"/>
      <c r="E31" s="29"/>
      <c r="F31" s="29"/>
      <c r="G31" s="29"/>
      <c r="H31" s="29"/>
      <c r="I31" s="29"/>
      <c r="J31" s="29"/>
      <c r="K31" s="29"/>
    </row>
    <row r="32" spans="1:11" x14ac:dyDescent="0.35">
      <c r="A32" s="29"/>
      <c r="B32" s="29"/>
      <c r="C32" s="29"/>
      <c r="D32" s="29"/>
      <c r="E32" s="29"/>
      <c r="F32" s="29"/>
      <c r="G32" s="29"/>
      <c r="H32" s="29"/>
      <c r="I32" s="29"/>
      <c r="J32" s="29"/>
      <c r="K32" s="29"/>
    </row>
    <row r="33" spans="1:11" x14ac:dyDescent="0.35">
      <c r="A33" s="29"/>
      <c r="B33" s="29"/>
      <c r="C33" s="29"/>
      <c r="D33" s="29"/>
      <c r="E33" s="29"/>
      <c r="F33" s="29"/>
      <c r="G33" s="29"/>
      <c r="H33" s="29"/>
      <c r="I33" s="29"/>
      <c r="J33" s="29"/>
      <c r="K33" s="29"/>
    </row>
    <row r="34" spans="1:11" x14ac:dyDescent="0.35">
      <c r="A34" s="28" t="s">
        <v>86</v>
      </c>
      <c r="B34" s="29"/>
      <c r="C34" s="29"/>
      <c r="D34" s="49"/>
      <c r="E34" s="29"/>
      <c r="F34" s="29"/>
      <c r="G34" s="29"/>
      <c r="H34" s="29"/>
      <c r="I34" s="47" t="s">
        <v>5</v>
      </c>
      <c r="J34" s="46" t="s">
        <v>4</v>
      </c>
      <c r="K34" s="29"/>
    </row>
    <row r="35" spans="1:11" x14ac:dyDescent="0.35">
      <c r="A35" s="28"/>
      <c r="B35" s="29"/>
      <c r="C35" s="29"/>
      <c r="D35" s="32"/>
      <c r="E35" s="29"/>
      <c r="F35" s="29"/>
      <c r="G35" s="29"/>
      <c r="H35" s="29"/>
      <c r="K35" s="29"/>
    </row>
    <row r="36" spans="1:11" x14ac:dyDescent="0.35">
      <c r="A36" s="6">
        <v>2</v>
      </c>
      <c r="B36" s="40" t="s">
        <v>1</v>
      </c>
      <c r="C36" s="29"/>
      <c r="D36" s="39" t="s">
        <v>74</v>
      </c>
      <c r="E36" s="29"/>
      <c r="F36" s="4" t="s">
        <v>69</v>
      </c>
      <c r="G36" s="4" t="s">
        <v>70</v>
      </c>
      <c r="H36" s="29"/>
      <c r="I36" s="4" t="s">
        <v>41</v>
      </c>
      <c r="J36" s="4" t="s">
        <v>40</v>
      </c>
      <c r="K36" s="29"/>
    </row>
    <row r="37" spans="1:11" x14ac:dyDescent="0.35">
      <c r="A37" s="4" t="s">
        <v>49</v>
      </c>
      <c r="B37" s="37">
        <v>44645</v>
      </c>
      <c r="C37" s="29"/>
      <c r="D37" s="29"/>
      <c r="E37" s="29"/>
      <c r="F37" s="20">
        <f>ABS(B51-B53)</f>
        <v>0.43599999999999994</v>
      </c>
      <c r="G37" s="20">
        <f>ABS(B52-B54)</f>
        <v>0</v>
      </c>
      <c r="H37" s="29"/>
      <c r="I37" s="46" t="s">
        <v>4</v>
      </c>
      <c r="J37" s="47" t="s">
        <v>5</v>
      </c>
      <c r="K37" s="29"/>
    </row>
    <row r="38" spans="1:11" x14ac:dyDescent="0.35">
      <c r="A38" s="4" t="s">
        <v>54</v>
      </c>
      <c r="B38" s="9" t="s">
        <v>147</v>
      </c>
      <c r="C38" s="29"/>
      <c r="D38" s="9"/>
      <c r="E38" s="29"/>
      <c r="F38" s="29"/>
      <c r="G38" s="29"/>
      <c r="H38" s="29"/>
      <c r="I38" s="29"/>
      <c r="J38" s="29"/>
      <c r="K38" s="29"/>
    </row>
    <row r="39" spans="1:11" x14ac:dyDescent="0.35">
      <c r="A39" s="4" t="s">
        <v>55</v>
      </c>
      <c r="B39" s="9" t="s">
        <v>148</v>
      </c>
      <c r="C39" s="9" t="s">
        <v>149</v>
      </c>
      <c r="D39" s="9"/>
      <c r="E39" s="4" t="s">
        <v>71</v>
      </c>
      <c r="F39" s="4" t="s">
        <v>72</v>
      </c>
      <c r="G39" s="4" t="s">
        <v>47</v>
      </c>
      <c r="H39" s="4"/>
      <c r="I39" s="29"/>
      <c r="J39" s="29"/>
      <c r="K39" s="29"/>
    </row>
    <row r="40" spans="1:11" x14ac:dyDescent="0.35">
      <c r="A40" s="4" t="s">
        <v>56</v>
      </c>
      <c r="B40" s="9" t="s">
        <v>107</v>
      </c>
      <c r="C40" s="9" t="s">
        <v>106</v>
      </c>
      <c r="D40" s="4"/>
      <c r="E40" s="23"/>
      <c r="F40" s="23"/>
      <c r="G40" s="23"/>
      <c r="H40" s="4"/>
      <c r="I40" s="29"/>
      <c r="J40" s="29"/>
      <c r="K40" s="29"/>
    </row>
    <row r="41" spans="1:11" x14ac:dyDescent="0.35">
      <c r="A41" s="29"/>
      <c r="B41" s="29"/>
      <c r="C41" s="29"/>
      <c r="D41" s="4" t="s">
        <v>82</v>
      </c>
      <c r="E41" s="23">
        <f>F37/360*40000</f>
        <v>48.444444444444436</v>
      </c>
      <c r="F41" s="23">
        <f>F37/360*2*PI()*6371</f>
        <v>48.480988017027606</v>
      </c>
      <c r="G41" s="23">
        <f>F37/360*2*PI()*(6371+B43/1000)</f>
        <v>48.5668064400326</v>
      </c>
      <c r="H41" s="29"/>
      <c r="I41" s="29"/>
      <c r="J41" s="29"/>
      <c r="K41" s="29"/>
    </row>
    <row r="42" spans="1:11" x14ac:dyDescent="0.35">
      <c r="A42" s="4" t="s">
        <v>60</v>
      </c>
      <c r="B42" s="9">
        <v>37000</v>
      </c>
      <c r="C42" s="9"/>
      <c r="D42" s="26"/>
      <c r="E42" s="23"/>
      <c r="F42" s="23"/>
      <c r="G42" s="23"/>
      <c r="H42" s="29"/>
      <c r="I42" s="29"/>
      <c r="J42" s="29"/>
      <c r="K42" s="29"/>
    </row>
    <row r="43" spans="1:11" x14ac:dyDescent="0.35">
      <c r="A43" s="4" t="s">
        <v>59</v>
      </c>
      <c r="B43" s="35">
        <f>B42/3.28084</f>
        <v>11277.599639116812</v>
      </c>
      <c r="C43" s="35"/>
      <c r="D43" s="29"/>
      <c r="E43" s="29"/>
      <c r="F43" s="29"/>
      <c r="G43" s="29"/>
      <c r="H43" s="29"/>
      <c r="I43" s="29"/>
      <c r="J43" s="29"/>
      <c r="K43" s="29"/>
    </row>
    <row r="44" spans="1:11" x14ac:dyDescent="0.35">
      <c r="A44" s="18" t="s">
        <v>102</v>
      </c>
      <c r="B44" s="19" t="s">
        <v>150</v>
      </c>
      <c r="C44" s="29"/>
      <c r="D44" s="26" t="s">
        <v>63</v>
      </c>
      <c r="E44" s="35">
        <f>E41/(B45/3600)</f>
        <v>922.75132275132262</v>
      </c>
      <c r="F44" s="35">
        <f>F41/(B45/3600)</f>
        <v>923.44739080052591</v>
      </c>
      <c r="G44" s="35">
        <f>G41/(B45/3600)</f>
        <v>925.08202742919241</v>
      </c>
      <c r="H44" s="29"/>
      <c r="I44" s="29"/>
      <c r="J44" s="29"/>
      <c r="K44" s="29"/>
    </row>
    <row r="45" spans="1:11" x14ac:dyDescent="0.35">
      <c r="A45" s="18" t="s">
        <v>61</v>
      </c>
      <c r="B45" s="20">
        <f>LEFT(B44,2)*60+RIGHT(B44,2)</f>
        <v>189</v>
      </c>
      <c r="C45" s="29"/>
      <c r="D45" s="26" t="s">
        <v>62</v>
      </c>
      <c r="E45" s="35">
        <f>E44/1.852</f>
        <v>498.24585461734478</v>
      </c>
      <c r="F45" s="35">
        <f>F44/1.852</f>
        <v>498.62170129618028</v>
      </c>
      <c r="G45" s="35">
        <f>G44/1.852</f>
        <v>499.50433446500665</v>
      </c>
      <c r="H45" s="29"/>
      <c r="I45" s="29"/>
      <c r="J45" s="29"/>
      <c r="K45" s="29"/>
    </row>
    <row r="46" spans="1:11" x14ac:dyDescent="0.35">
      <c r="A46" s="4" t="s">
        <v>62</v>
      </c>
      <c r="B46" s="9">
        <v>500</v>
      </c>
      <c r="C46" s="29"/>
      <c r="D46" s="29"/>
      <c r="E46" s="29"/>
      <c r="F46" s="29"/>
      <c r="G46" s="29"/>
      <c r="H46" s="29"/>
      <c r="I46" s="29"/>
      <c r="J46" s="29"/>
      <c r="K46" s="29"/>
    </row>
    <row r="47" spans="1:11" x14ac:dyDescent="0.35">
      <c r="A47" s="4" t="s">
        <v>63</v>
      </c>
      <c r="B47" s="35">
        <f>B46*1.852</f>
        <v>926</v>
      </c>
      <c r="C47" s="29"/>
      <c r="D47" s="4" t="s">
        <v>101</v>
      </c>
      <c r="E47" s="35">
        <f>E45-B46</f>
        <v>-1.7541453826552242</v>
      </c>
      <c r="F47" s="35">
        <f>F45-B46</f>
        <v>-1.3782987038197234</v>
      </c>
      <c r="G47" s="35">
        <f>G45-B46</f>
        <v>-0.49566553499334987</v>
      </c>
      <c r="H47" s="29"/>
      <c r="I47" s="29"/>
      <c r="J47" s="29"/>
      <c r="K47" s="29"/>
    </row>
    <row r="48" spans="1:11" x14ac:dyDescent="0.35">
      <c r="A48" s="29"/>
      <c r="B48" s="29"/>
      <c r="C48" s="29"/>
      <c r="D48" s="4" t="s">
        <v>75</v>
      </c>
      <c r="E48" s="41">
        <f>(E45-B46)/B46</f>
        <v>-3.5082907653104485E-3</v>
      </c>
      <c r="F48" s="41">
        <f>(F45-B46)/B46</f>
        <v>-2.7565974076394469E-3</v>
      </c>
      <c r="G48" s="41">
        <f>(G45-B46)/B46</f>
        <v>-9.9133106998669984E-4</v>
      </c>
      <c r="H48" s="29"/>
      <c r="I48" s="29"/>
      <c r="J48" s="29"/>
      <c r="K48" s="29"/>
    </row>
    <row r="49" spans="1:11" x14ac:dyDescent="0.35">
      <c r="A49" s="4" t="s">
        <v>64</v>
      </c>
      <c r="B49" s="9">
        <v>0</v>
      </c>
      <c r="C49" s="29"/>
      <c r="D49" s="29"/>
      <c r="E49" s="29"/>
      <c r="F49" s="29"/>
      <c r="G49" s="29"/>
      <c r="H49" s="29"/>
      <c r="I49" s="29"/>
      <c r="J49" s="29"/>
      <c r="K49" s="29"/>
    </row>
    <row r="50" spans="1:11" x14ac:dyDescent="0.35">
      <c r="A50" s="29"/>
      <c r="B50" s="29"/>
      <c r="C50" s="29"/>
      <c r="D50" s="4"/>
      <c r="E50" s="38"/>
      <c r="F50" s="38"/>
      <c r="G50" s="38"/>
      <c r="H50" s="29"/>
      <c r="I50" s="29"/>
      <c r="J50" s="29"/>
      <c r="K50" s="29"/>
    </row>
    <row r="51" spans="1:11" x14ac:dyDescent="0.35">
      <c r="A51" s="4" t="s">
        <v>65</v>
      </c>
      <c r="B51" s="9">
        <v>1.649</v>
      </c>
      <c r="C51" s="29"/>
      <c r="D51" s="33" t="s">
        <v>73</v>
      </c>
      <c r="E51" s="23">
        <f>DEGREES(ATAN2(F37,G37))</f>
        <v>0</v>
      </c>
      <c r="F51" s="23">
        <f>DEGREES(ATAN2(F37,G37))</f>
        <v>0</v>
      </c>
      <c r="G51" s="23">
        <f>DEGREES(ATAN2(F37,G37))</f>
        <v>0</v>
      </c>
      <c r="H51" s="29"/>
      <c r="I51" s="29"/>
      <c r="J51" s="29"/>
      <c r="K51" s="29"/>
    </row>
    <row r="52" spans="1:11" x14ac:dyDescent="0.35">
      <c r="A52" s="4" t="s">
        <v>66</v>
      </c>
      <c r="B52" s="9">
        <v>55.292000000000002</v>
      </c>
      <c r="C52" s="29"/>
      <c r="D52" s="4"/>
      <c r="E52" s="38"/>
      <c r="F52" s="38"/>
      <c r="G52" s="38"/>
      <c r="H52" s="29"/>
      <c r="I52" s="29"/>
      <c r="J52" s="29"/>
      <c r="K52" s="29"/>
    </row>
    <row r="53" spans="1:11" x14ac:dyDescent="0.35">
      <c r="A53" s="4" t="s">
        <v>67</v>
      </c>
      <c r="B53" s="9">
        <v>2.085</v>
      </c>
      <c r="C53" s="29"/>
      <c r="D53" s="4"/>
      <c r="E53" s="38"/>
      <c r="F53" s="38"/>
      <c r="G53" s="38"/>
      <c r="H53" s="29"/>
      <c r="I53" s="29"/>
      <c r="J53" s="29"/>
      <c r="K53" s="29"/>
    </row>
    <row r="54" spans="1:11" x14ac:dyDescent="0.35">
      <c r="A54" s="4" t="s">
        <v>68</v>
      </c>
      <c r="B54" s="9">
        <v>55.292000000000002</v>
      </c>
      <c r="C54" s="29"/>
      <c r="D54" s="29"/>
      <c r="E54" s="4" t="s">
        <v>48</v>
      </c>
      <c r="F54" s="4"/>
      <c r="G54" s="29"/>
      <c r="H54" s="29"/>
      <c r="I54" s="29"/>
      <c r="J54" s="29"/>
      <c r="K54" s="29"/>
    </row>
    <row r="55" spans="1:11" x14ac:dyDescent="0.35">
      <c r="A55" s="29"/>
      <c r="B55" s="29"/>
      <c r="C55" s="29"/>
      <c r="E55" s="4" t="s">
        <v>20</v>
      </c>
      <c r="F55" s="29"/>
      <c r="H55" s="29"/>
      <c r="I55" s="29"/>
      <c r="J55" s="29"/>
      <c r="K55" s="29"/>
    </row>
    <row r="56" spans="1:11" x14ac:dyDescent="0.35">
      <c r="A56" s="29"/>
      <c r="B56" s="29"/>
      <c r="C56" s="29"/>
      <c r="D56" s="29"/>
      <c r="E56" s="4" t="s">
        <v>76</v>
      </c>
      <c r="F56" s="4" t="s">
        <v>20</v>
      </c>
      <c r="G56" s="29"/>
      <c r="H56" s="29"/>
      <c r="I56" s="29"/>
      <c r="J56" s="29"/>
      <c r="K56" s="29"/>
    </row>
    <row r="57" spans="1:11" x14ac:dyDescent="0.35">
      <c r="A57" s="29"/>
      <c r="B57" s="29"/>
      <c r="C57" s="29"/>
      <c r="D57" s="29"/>
      <c r="E57" s="4" t="s">
        <v>57</v>
      </c>
      <c r="F57" s="4" t="s">
        <v>31</v>
      </c>
      <c r="G57" s="29"/>
      <c r="H57" s="29"/>
      <c r="I57" s="29"/>
      <c r="J57" s="29"/>
      <c r="K57" s="29"/>
    </row>
    <row r="58" spans="1:11" x14ac:dyDescent="0.35">
      <c r="A58" s="29"/>
      <c r="B58" s="29"/>
      <c r="C58" s="4"/>
      <c r="D58" s="4"/>
      <c r="E58" s="43">
        <f>0+DEGREES(ATAN(G37/F37))</f>
        <v>0</v>
      </c>
      <c r="F58" s="36">
        <f>E58-B49</f>
        <v>0</v>
      </c>
      <c r="G58" s="29"/>
      <c r="H58" s="29"/>
      <c r="I58" s="29"/>
      <c r="J58" s="29"/>
      <c r="K58" s="29"/>
    </row>
    <row r="59" spans="1:11" x14ac:dyDescent="0.35">
      <c r="A59" s="29"/>
      <c r="B59" s="29"/>
      <c r="C59" s="4"/>
      <c r="D59" s="4"/>
      <c r="G59" s="29"/>
      <c r="H59" s="29"/>
      <c r="I59" s="29"/>
      <c r="J59" s="29"/>
      <c r="K59" s="29"/>
    </row>
    <row r="60" spans="1:11" x14ac:dyDescent="0.35">
      <c r="A60" s="29"/>
      <c r="B60" s="29"/>
      <c r="C60" s="4"/>
      <c r="D60" s="4"/>
      <c r="G60" s="29"/>
      <c r="H60" s="29"/>
      <c r="I60" s="29"/>
      <c r="J60" s="29"/>
      <c r="K60" s="29"/>
    </row>
    <row r="61" spans="1:11" x14ac:dyDescent="0.35">
      <c r="A61" s="29"/>
      <c r="B61" s="29"/>
      <c r="C61" s="4"/>
      <c r="D61" s="4"/>
      <c r="G61" s="29"/>
      <c r="H61" s="29"/>
      <c r="I61" s="29"/>
      <c r="J61" s="29"/>
      <c r="K61" s="29"/>
    </row>
    <row r="62" spans="1:11" x14ac:dyDescent="0.35">
      <c r="A62" s="29"/>
      <c r="B62" s="29"/>
      <c r="C62" s="31"/>
      <c r="D62" s="31"/>
      <c r="G62" s="29"/>
      <c r="H62" s="29"/>
      <c r="I62" s="29"/>
      <c r="J62" s="29"/>
      <c r="K62" s="29"/>
    </row>
    <row r="63" spans="1:11" x14ac:dyDescent="0.35">
      <c r="A63" s="29"/>
      <c r="B63" s="29"/>
      <c r="C63" s="29"/>
      <c r="D63" s="29"/>
      <c r="E63" s="29"/>
      <c r="F63" s="29"/>
      <c r="G63" s="29"/>
      <c r="H63" s="29"/>
      <c r="I63" s="29"/>
      <c r="J63" s="29"/>
      <c r="K63" s="29"/>
    </row>
    <row r="64" spans="1:11" x14ac:dyDescent="0.35">
      <c r="A64" s="29"/>
      <c r="B64" s="29"/>
      <c r="C64" s="29"/>
      <c r="D64" s="29"/>
      <c r="E64" s="29"/>
      <c r="F64" s="29"/>
      <c r="G64" s="29"/>
      <c r="H64" s="29"/>
      <c r="I64" s="29"/>
      <c r="J64" s="29"/>
      <c r="K64" s="29"/>
    </row>
    <row r="65" spans="1:11" x14ac:dyDescent="0.35">
      <c r="A65" s="29"/>
      <c r="B65" s="29"/>
      <c r="C65" s="29"/>
      <c r="D65" s="29"/>
      <c r="E65" s="29"/>
      <c r="F65" s="29"/>
      <c r="G65" s="29"/>
      <c r="H65" s="29"/>
      <c r="I65" s="29"/>
      <c r="J65" s="29"/>
      <c r="K65" s="29"/>
    </row>
    <row r="66" spans="1:11" x14ac:dyDescent="0.35">
      <c r="A66" s="29"/>
      <c r="B66" s="29"/>
      <c r="C66" s="29"/>
      <c r="D66" s="29"/>
      <c r="E66" s="29"/>
      <c r="F66" s="29"/>
      <c r="G66" s="29"/>
      <c r="H66" s="29"/>
      <c r="I66" s="29"/>
      <c r="J66" s="29"/>
      <c r="K66" s="29"/>
    </row>
    <row r="67" spans="1:11" x14ac:dyDescent="0.35">
      <c r="A67" s="28" t="s">
        <v>86</v>
      </c>
      <c r="B67" s="29"/>
      <c r="C67" s="29"/>
      <c r="D67" s="49"/>
      <c r="E67" s="29"/>
      <c r="F67" s="29"/>
      <c r="G67" s="29"/>
      <c r="H67" s="29"/>
      <c r="I67" s="47" t="s">
        <v>5</v>
      </c>
      <c r="J67" s="46" t="s">
        <v>4</v>
      </c>
      <c r="K67" s="29"/>
    </row>
    <row r="68" spans="1:11" x14ac:dyDescent="0.35">
      <c r="A68" s="28"/>
      <c r="B68" s="29"/>
      <c r="C68" s="29"/>
      <c r="D68" s="32"/>
      <c r="E68" s="29"/>
      <c r="F68" s="29"/>
      <c r="G68" s="29"/>
      <c r="H68" s="29"/>
      <c r="K68" s="29"/>
    </row>
    <row r="69" spans="1:11" x14ac:dyDescent="0.35">
      <c r="A69" s="6">
        <v>3</v>
      </c>
      <c r="B69" s="40" t="s">
        <v>1</v>
      </c>
      <c r="C69" s="29"/>
      <c r="D69" s="39" t="s">
        <v>74</v>
      </c>
      <c r="E69" s="29"/>
      <c r="F69" s="4" t="s">
        <v>69</v>
      </c>
      <c r="G69" s="4" t="s">
        <v>70</v>
      </c>
      <c r="H69" s="29"/>
      <c r="I69" s="4" t="s">
        <v>41</v>
      </c>
      <c r="J69" s="4" t="s">
        <v>40</v>
      </c>
      <c r="K69" s="29"/>
    </row>
    <row r="70" spans="1:11" x14ac:dyDescent="0.35">
      <c r="A70" s="4" t="s">
        <v>49</v>
      </c>
      <c r="B70" s="37">
        <v>44743</v>
      </c>
      <c r="C70" s="29"/>
      <c r="D70" s="29"/>
      <c r="E70" s="29"/>
      <c r="F70" s="20">
        <f>ABS(B84-B86)</f>
        <v>0.39900000000000091</v>
      </c>
      <c r="G70" s="20">
        <f>ABS(B85-B87)</f>
        <v>0</v>
      </c>
      <c r="H70" s="29"/>
      <c r="I70" s="46" t="s">
        <v>4</v>
      </c>
      <c r="J70" s="46" t="s">
        <v>4</v>
      </c>
      <c r="K70" s="29"/>
    </row>
    <row r="71" spans="1:11" x14ac:dyDescent="0.35">
      <c r="A71" s="4" t="s">
        <v>54</v>
      </c>
      <c r="B71" s="9" t="s">
        <v>214</v>
      </c>
      <c r="C71" s="29"/>
      <c r="D71" s="9"/>
      <c r="E71" s="29"/>
      <c r="F71" s="29"/>
      <c r="G71" s="29"/>
      <c r="H71" s="29"/>
      <c r="I71" s="29"/>
      <c r="J71" s="29"/>
      <c r="K71" s="29"/>
    </row>
    <row r="72" spans="1:11" x14ac:dyDescent="0.35">
      <c r="A72" s="4" t="s">
        <v>55</v>
      </c>
      <c r="B72" s="9" t="s">
        <v>215</v>
      </c>
      <c r="C72" s="9" t="s">
        <v>216</v>
      </c>
      <c r="D72" s="9"/>
      <c r="E72" s="4" t="s">
        <v>71</v>
      </c>
      <c r="F72" s="4" t="s">
        <v>72</v>
      </c>
      <c r="G72" s="4" t="s">
        <v>47</v>
      </c>
      <c r="H72" s="4"/>
      <c r="I72" s="29"/>
      <c r="J72" s="29"/>
      <c r="K72" s="29"/>
    </row>
    <row r="73" spans="1:11" x14ac:dyDescent="0.35">
      <c r="A73" s="4" t="s">
        <v>56</v>
      </c>
      <c r="B73" s="9" t="s">
        <v>199</v>
      </c>
      <c r="C73" s="9" t="s">
        <v>202</v>
      </c>
      <c r="D73" s="4"/>
      <c r="E73" s="23"/>
      <c r="F73" s="23"/>
      <c r="G73" s="23"/>
      <c r="H73" s="4"/>
      <c r="I73" s="29"/>
      <c r="J73" s="29"/>
      <c r="K73" s="29"/>
    </row>
    <row r="74" spans="1:11" x14ac:dyDescent="0.35">
      <c r="A74" s="29"/>
      <c r="B74" s="29"/>
      <c r="C74" s="29"/>
      <c r="D74" s="4" t="s">
        <v>82</v>
      </c>
      <c r="E74" s="23">
        <f>F70/360*40000</f>
        <v>44.333333333333435</v>
      </c>
      <c r="F74" s="23">
        <f>F70/360*2*PI()*6371</f>
        <v>44.36677573117904</v>
      </c>
      <c r="G74" s="23">
        <f>F70/360*2*PI()*(6371+B76/1000)</f>
        <v>44.432575884548051</v>
      </c>
      <c r="H74" s="29"/>
      <c r="I74" s="29"/>
      <c r="J74" s="29"/>
      <c r="K74" s="29"/>
    </row>
    <row r="75" spans="1:11" x14ac:dyDescent="0.35">
      <c r="A75" s="4" t="s">
        <v>60</v>
      </c>
      <c r="B75" s="9">
        <v>31000</v>
      </c>
      <c r="C75" s="9"/>
      <c r="D75" s="26"/>
      <c r="E75" s="23"/>
      <c r="F75" s="23"/>
      <c r="G75" s="23"/>
      <c r="H75" s="29"/>
      <c r="I75" s="29"/>
      <c r="J75" s="29"/>
      <c r="K75" s="29"/>
    </row>
    <row r="76" spans="1:11" x14ac:dyDescent="0.35">
      <c r="A76" s="4" t="s">
        <v>59</v>
      </c>
      <c r="B76" s="35">
        <f>B75/3.28084</f>
        <v>9448.7996976384093</v>
      </c>
      <c r="C76" s="35"/>
      <c r="D76" s="29"/>
      <c r="E76" s="29"/>
      <c r="F76" s="29"/>
      <c r="G76" s="29"/>
      <c r="H76" s="29"/>
      <c r="I76" s="29"/>
      <c r="J76" s="29"/>
      <c r="K76" s="29"/>
    </row>
    <row r="77" spans="1:11" x14ac:dyDescent="0.35">
      <c r="A77" s="18" t="s">
        <v>102</v>
      </c>
      <c r="B77" s="19" t="s">
        <v>134</v>
      </c>
      <c r="C77" s="29"/>
      <c r="D77" s="26" t="s">
        <v>63</v>
      </c>
      <c r="E77" s="35">
        <f>E74/(B78/3600)</f>
        <v>991.30434782608927</v>
      </c>
      <c r="F77" s="35">
        <f>F74/(B78/3600)</f>
        <v>992.05212815058735</v>
      </c>
      <c r="G77" s="35">
        <f>G74/(B78/3600)</f>
        <v>993.52343592778254</v>
      </c>
      <c r="H77" s="29"/>
      <c r="I77" s="29"/>
      <c r="J77" s="29"/>
      <c r="K77" s="29"/>
    </row>
    <row r="78" spans="1:11" x14ac:dyDescent="0.35">
      <c r="A78" s="18" t="s">
        <v>61</v>
      </c>
      <c r="B78" s="20">
        <f>LEFT(B77,2)*60+RIGHT(B77,2)</f>
        <v>161</v>
      </c>
      <c r="C78" s="29"/>
      <c r="D78" s="26" t="s">
        <v>62</v>
      </c>
      <c r="E78" s="35">
        <f>E77/1.852</f>
        <v>535.26152690393587</v>
      </c>
      <c r="F78" s="35">
        <f>F77/1.852</f>
        <v>535.66529597763895</v>
      </c>
      <c r="G78" s="35">
        <f>G77/1.852</f>
        <v>536.45973862191283</v>
      </c>
      <c r="H78" s="29"/>
      <c r="I78" s="29"/>
      <c r="J78" s="29"/>
      <c r="K78" s="29"/>
    </row>
    <row r="79" spans="1:11" x14ac:dyDescent="0.35">
      <c r="A79" s="4" t="s">
        <v>62</v>
      </c>
      <c r="B79" s="9">
        <v>537</v>
      </c>
      <c r="C79" s="29"/>
      <c r="D79" s="29"/>
      <c r="E79" s="29"/>
      <c r="F79" s="29"/>
      <c r="G79" s="29"/>
      <c r="H79" s="29"/>
      <c r="I79" s="29"/>
      <c r="J79" s="29"/>
      <c r="K79" s="29"/>
    </row>
    <row r="80" spans="1:11" x14ac:dyDescent="0.35">
      <c r="A80" s="4" t="s">
        <v>63</v>
      </c>
      <c r="B80" s="35">
        <f>B79*1.852</f>
        <v>994.524</v>
      </c>
      <c r="C80" s="29"/>
      <c r="D80" s="4" t="s">
        <v>101</v>
      </c>
      <c r="E80" s="35">
        <f>E78-B79</f>
        <v>-1.7384730960641264</v>
      </c>
      <c r="F80" s="35">
        <f>F78-B79</f>
        <v>-1.334704022361052</v>
      </c>
      <c r="G80" s="35">
        <f>G78-B79</f>
        <v>-0.54026137808716612</v>
      </c>
      <c r="H80" s="29"/>
      <c r="I80" s="29"/>
      <c r="J80" s="29"/>
      <c r="K80" s="29"/>
    </row>
    <row r="81" spans="1:11" x14ac:dyDescent="0.35">
      <c r="A81" s="29"/>
      <c r="B81" s="29"/>
      <c r="C81" s="29"/>
      <c r="D81" s="4" t="s">
        <v>75</v>
      </c>
      <c r="E81" s="41">
        <f>(E78-B79)/B79</f>
        <v>-3.237380067158522E-3</v>
      </c>
      <c r="F81" s="41">
        <f>(F78-B79)/B79</f>
        <v>-2.4854823507654599E-3</v>
      </c>
      <c r="G81" s="41">
        <f>(G78-B79)/B79</f>
        <v>-1.006073329771259E-3</v>
      </c>
      <c r="H81" s="29"/>
      <c r="I81" s="29"/>
      <c r="J81" s="29"/>
      <c r="K81" s="29"/>
    </row>
    <row r="82" spans="1:11" x14ac:dyDescent="0.35">
      <c r="A82" s="4" t="s">
        <v>64</v>
      </c>
      <c r="B82" s="9">
        <v>0</v>
      </c>
      <c r="C82" s="29"/>
      <c r="D82" s="29"/>
      <c r="E82" s="29"/>
      <c r="F82" s="29"/>
      <c r="G82" s="29"/>
      <c r="H82" s="29"/>
      <c r="I82" s="29"/>
      <c r="J82" s="29"/>
      <c r="K82" s="29"/>
    </row>
    <row r="83" spans="1:11" x14ac:dyDescent="0.35">
      <c r="A83" s="29"/>
      <c r="B83" s="29"/>
      <c r="C83" s="29"/>
      <c r="D83" s="4"/>
      <c r="E83" s="38"/>
      <c r="F83" s="38"/>
      <c r="G83" s="38"/>
      <c r="H83" s="29"/>
      <c r="I83" s="29"/>
      <c r="J83" s="29"/>
      <c r="K83" s="29"/>
    </row>
    <row r="84" spans="1:11" x14ac:dyDescent="0.35">
      <c r="A84" s="4" t="s">
        <v>65</v>
      </c>
      <c r="B84" s="9">
        <v>62.161999999999999</v>
      </c>
      <c r="C84" s="29"/>
      <c r="D84" s="33" t="s">
        <v>73</v>
      </c>
      <c r="E84" s="23">
        <f>DEGREES(ATAN2(F70,G70))</f>
        <v>0</v>
      </c>
      <c r="F84" s="23">
        <f>DEGREES(ATAN2(F70,G70))</f>
        <v>0</v>
      </c>
      <c r="G84" s="23">
        <f>DEGREES(ATAN2(F70,G70))</f>
        <v>0</v>
      </c>
      <c r="H84" s="29"/>
      <c r="I84" s="29"/>
      <c r="J84" s="29"/>
      <c r="K84" s="29"/>
    </row>
    <row r="85" spans="1:11" x14ac:dyDescent="0.35">
      <c r="A85" s="4" t="s">
        <v>66</v>
      </c>
      <c r="B85" s="9">
        <v>-177.76599999999999</v>
      </c>
      <c r="C85" s="29"/>
      <c r="D85" s="4"/>
      <c r="E85" s="38"/>
      <c r="F85" s="38"/>
      <c r="G85" s="38"/>
      <c r="H85" s="29"/>
      <c r="I85" s="29"/>
      <c r="J85" s="29"/>
      <c r="K85" s="29"/>
    </row>
    <row r="86" spans="1:11" x14ac:dyDescent="0.35">
      <c r="A86" s="4" t="s">
        <v>67</v>
      </c>
      <c r="B86" s="9">
        <v>62.561</v>
      </c>
      <c r="C86" s="29"/>
      <c r="D86" s="4"/>
      <c r="E86" s="38"/>
      <c r="F86" s="38"/>
      <c r="G86" s="38"/>
      <c r="H86" s="29"/>
      <c r="I86" s="29"/>
      <c r="J86" s="29"/>
      <c r="K86" s="29"/>
    </row>
    <row r="87" spans="1:11" x14ac:dyDescent="0.35">
      <c r="A87" s="4" t="s">
        <v>68</v>
      </c>
      <c r="B87" s="9">
        <v>-177.76599999999999</v>
      </c>
      <c r="C87" s="29"/>
      <c r="D87" s="29"/>
      <c r="E87" s="4" t="s">
        <v>48</v>
      </c>
      <c r="F87" s="4"/>
      <c r="G87" s="29"/>
      <c r="H87" s="29"/>
      <c r="I87" s="29"/>
      <c r="J87" s="29"/>
      <c r="K87" s="29"/>
    </row>
    <row r="88" spans="1:11" x14ac:dyDescent="0.35">
      <c r="A88" s="29"/>
      <c r="B88" s="29"/>
      <c r="C88" s="29"/>
      <c r="E88" s="4" t="s">
        <v>20</v>
      </c>
      <c r="F88" s="29"/>
      <c r="H88" s="29"/>
      <c r="I88" s="29"/>
      <c r="J88" s="29"/>
      <c r="K88" s="29"/>
    </row>
    <row r="89" spans="1:11" x14ac:dyDescent="0.35">
      <c r="A89" s="29"/>
      <c r="B89" s="29"/>
      <c r="C89" s="29"/>
      <c r="D89" s="29"/>
      <c r="E89" s="4" t="s">
        <v>76</v>
      </c>
      <c r="F89" s="4" t="s">
        <v>20</v>
      </c>
      <c r="G89" s="29"/>
      <c r="H89" s="29"/>
      <c r="I89" s="29"/>
      <c r="J89" s="29"/>
      <c r="K89" s="29"/>
    </row>
    <row r="90" spans="1:11" x14ac:dyDescent="0.35">
      <c r="A90" s="29"/>
      <c r="B90" s="29"/>
      <c r="C90" s="29"/>
      <c r="D90" s="29"/>
      <c r="E90" s="4" t="s">
        <v>57</v>
      </c>
      <c r="F90" s="4" t="s">
        <v>31</v>
      </c>
      <c r="G90" s="29"/>
      <c r="H90" s="29"/>
      <c r="I90" s="29"/>
      <c r="J90" s="29"/>
      <c r="K90" s="29"/>
    </row>
    <row r="91" spans="1:11" x14ac:dyDescent="0.35">
      <c r="A91" s="29"/>
      <c r="B91" s="29"/>
      <c r="C91" s="4"/>
      <c r="D91" s="4"/>
      <c r="E91" s="43">
        <f>0+DEGREES(ATAN(G70/F70))</f>
        <v>0</v>
      </c>
      <c r="F91" s="36">
        <f>E91-B82</f>
        <v>0</v>
      </c>
      <c r="G91" s="29"/>
      <c r="H91" s="29"/>
      <c r="I91" s="29"/>
      <c r="J91" s="29"/>
      <c r="K91" s="29"/>
    </row>
    <row r="92" spans="1:11" x14ac:dyDescent="0.35">
      <c r="A92" s="29"/>
      <c r="B92" s="29"/>
      <c r="C92" s="4"/>
      <c r="D92" s="4"/>
      <c r="G92" s="29"/>
      <c r="H92" s="29"/>
      <c r="I92" s="29"/>
      <c r="J92" s="29"/>
      <c r="K92" s="29"/>
    </row>
    <row r="93" spans="1:11" x14ac:dyDescent="0.35">
      <c r="A93" s="29"/>
      <c r="B93" s="29"/>
      <c r="C93" s="4"/>
      <c r="D93" s="4"/>
      <c r="G93" s="29"/>
      <c r="H93" s="29"/>
      <c r="I93" s="29"/>
      <c r="J93" s="29"/>
      <c r="K93" s="29"/>
    </row>
    <row r="94" spans="1:11" x14ac:dyDescent="0.35">
      <c r="A94" s="29"/>
      <c r="B94" s="29"/>
      <c r="C94" s="4"/>
      <c r="D94" s="4"/>
      <c r="G94" s="29"/>
      <c r="H94" s="29"/>
      <c r="I94" s="29"/>
      <c r="J94" s="29"/>
      <c r="K94" s="29"/>
    </row>
    <row r="95" spans="1:11" x14ac:dyDescent="0.35">
      <c r="A95" s="29"/>
      <c r="B95" s="29"/>
      <c r="C95" s="31"/>
      <c r="D95" s="31"/>
      <c r="G95" s="29"/>
      <c r="H95" s="29"/>
      <c r="I95" s="29"/>
      <c r="J95" s="29"/>
      <c r="K95" s="29"/>
    </row>
    <row r="96" spans="1:11" x14ac:dyDescent="0.35">
      <c r="A96" s="29"/>
      <c r="B96" s="29"/>
      <c r="C96" s="29"/>
      <c r="D96" s="29"/>
      <c r="E96" s="29"/>
      <c r="F96" s="29"/>
      <c r="G96" s="29"/>
      <c r="H96" s="29"/>
      <c r="I96" s="29"/>
      <c r="J96" s="29"/>
      <c r="K96" s="29"/>
    </row>
    <row r="97" spans="1:11" x14ac:dyDescent="0.35">
      <c r="A97" s="29"/>
      <c r="B97" s="29"/>
      <c r="C97" s="29"/>
      <c r="D97" s="29"/>
      <c r="E97" s="29"/>
      <c r="F97" s="29"/>
      <c r="G97" s="29"/>
      <c r="H97" s="29"/>
      <c r="I97" s="29"/>
      <c r="J97" s="29"/>
      <c r="K97" s="29"/>
    </row>
    <row r="98" spans="1:11" x14ac:dyDescent="0.35">
      <c r="A98" s="29"/>
      <c r="B98" s="29"/>
      <c r="C98" s="29"/>
      <c r="D98" s="29"/>
      <c r="E98" s="29"/>
      <c r="F98" s="29"/>
      <c r="G98" s="29"/>
      <c r="H98" s="29"/>
      <c r="I98" s="29"/>
      <c r="J98" s="29"/>
      <c r="K98" s="29"/>
    </row>
    <row r="99" spans="1:11" x14ac:dyDescent="0.35">
      <c r="A99" s="29"/>
      <c r="B99" s="29"/>
      <c r="C99" s="29"/>
      <c r="D99" s="29"/>
      <c r="E99" s="29"/>
      <c r="F99" s="29"/>
      <c r="G99" s="29"/>
      <c r="H99" s="29"/>
      <c r="I99" s="29"/>
      <c r="J99" s="29"/>
      <c r="K99" s="29"/>
    </row>
    <row r="100" spans="1:11" x14ac:dyDescent="0.35">
      <c r="A100" s="28" t="s">
        <v>86</v>
      </c>
      <c r="B100" s="29"/>
      <c r="C100" s="29"/>
      <c r="D100" s="49"/>
      <c r="E100" s="29"/>
      <c r="F100" s="29"/>
      <c r="G100" s="29"/>
      <c r="H100" s="29"/>
      <c r="I100" s="47" t="s">
        <v>5</v>
      </c>
      <c r="J100" s="46" t="s">
        <v>4</v>
      </c>
      <c r="K100" s="29"/>
    </row>
    <row r="101" spans="1:11" x14ac:dyDescent="0.35">
      <c r="A101" s="28"/>
      <c r="B101" s="29"/>
      <c r="C101" s="29"/>
      <c r="D101" s="32"/>
      <c r="E101" s="29"/>
      <c r="F101" s="29"/>
      <c r="G101" s="29"/>
      <c r="H101" s="29"/>
      <c r="K101" s="29"/>
    </row>
    <row r="102" spans="1:11" x14ac:dyDescent="0.35">
      <c r="A102" s="6">
        <v>4</v>
      </c>
      <c r="B102" s="40" t="s">
        <v>1</v>
      </c>
      <c r="C102" s="29"/>
      <c r="D102" s="39" t="s">
        <v>74</v>
      </c>
      <c r="E102" s="29"/>
      <c r="F102" s="4" t="s">
        <v>69</v>
      </c>
      <c r="G102" s="4" t="s">
        <v>70</v>
      </c>
      <c r="H102" s="29"/>
      <c r="I102" s="4" t="s">
        <v>41</v>
      </c>
      <c r="J102" s="4" t="s">
        <v>40</v>
      </c>
      <c r="K102" s="29"/>
    </row>
    <row r="103" spans="1:11" x14ac:dyDescent="0.35">
      <c r="A103" s="4" t="s">
        <v>49</v>
      </c>
      <c r="B103" s="37">
        <v>44757</v>
      </c>
      <c r="C103" s="29"/>
      <c r="D103" s="29"/>
      <c r="E103" s="29"/>
      <c r="F103" s="20">
        <f>ABS(B117-B119)</f>
        <v>0.25199999999999889</v>
      </c>
      <c r="G103" s="20">
        <f>ABS(B118-B120)</f>
        <v>0</v>
      </c>
      <c r="H103" s="29"/>
      <c r="I103" s="47" t="s">
        <v>5</v>
      </c>
      <c r="J103" s="46" t="s">
        <v>4</v>
      </c>
      <c r="K103" s="29"/>
    </row>
    <row r="104" spans="1:11" x14ac:dyDescent="0.35">
      <c r="A104" s="4" t="s">
        <v>54</v>
      </c>
      <c r="B104" s="9" t="s">
        <v>238</v>
      </c>
      <c r="C104" s="29"/>
      <c r="D104" s="9"/>
      <c r="E104" s="29"/>
      <c r="F104" s="29"/>
      <c r="G104" s="29"/>
      <c r="H104" s="29"/>
      <c r="I104" s="29"/>
      <c r="J104" s="29"/>
      <c r="K104" s="29"/>
    </row>
    <row r="105" spans="1:11" x14ac:dyDescent="0.35">
      <c r="A105" s="4" t="s">
        <v>55</v>
      </c>
      <c r="B105" s="9" t="s">
        <v>168</v>
      </c>
      <c r="C105" s="9" t="s">
        <v>234</v>
      </c>
      <c r="D105" s="9"/>
      <c r="E105" s="4" t="s">
        <v>71</v>
      </c>
      <c r="F105" s="4" t="s">
        <v>72</v>
      </c>
      <c r="G105" s="4" t="s">
        <v>47</v>
      </c>
      <c r="H105" s="4"/>
      <c r="I105" s="29"/>
      <c r="J105" s="29"/>
      <c r="K105" s="29"/>
    </row>
    <row r="106" spans="1:11" x14ac:dyDescent="0.35">
      <c r="A106" s="4" t="s">
        <v>56</v>
      </c>
      <c r="B106" s="9" t="s">
        <v>239</v>
      </c>
      <c r="C106" s="9" t="s">
        <v>240</v>
      </c>
      <c r="D106" s="4"/>
      <c r="E106" s="23"/>
      <c r="F106" s="23"/>
      <c r="G106" s="23"/>
      <c r="H106" s="4"/>
      <c r="I106" s="29"/>
      <c r="J106" s="29"/>
      <c r="K106" s="29"/>
    </row>
    <row r="107" spans="1:11" x14ac:dyDescent="0.35">
      <c r="A107" s="29"/>
      <c r="B107" s="29"/>
      <c r="C107" s="29"/>
      <c r="D107" s="4" t="s">
        <v>82</v>
      </c>
      <c r="E107" s="23">
        <f>F103/360*40000</f>
        <v>27.999999999999879</v>
      </c>
      <c r="F107" s="23">
        <f>F103/360*2*PI()*6371</f>
        <v>28.021121514428682</v>
      </c>
      <c r="G107" s="23">
        <f>F103/360*2*PI()*(6371+B109/1000)</f>
        <v>28.07473936707683</v>
      </c>
      <c r="H107" s="29"/>
      <c r="I107" s="29"/>
      <c r="J107" s="29"/>
      <c r="K107" s="29"/>
    </row>
    <row r="108" spans="1:11" x14ac:dyDescent="0.35">
      <c r="A108" s="4" t="s">
        <v>60</v>
      </c>
      <c r="B108" s="9">
        <v>39996</v>
      </c>
      <c r="C108" s="9"/>
      <c r="D108" s="26"/>
      <c r="E108" s="23"/>
      <c r="F108" s="23"/>
      <c r="G108" s="23"/>
      <c r="H108" s="29"/>
      <c r="I108" s="29"/>
      <c r="J108" s="29"/>
      <c r="K108" s="29"/>
    </row>
    <row r="109" spans="1:11" x14ac:dyDescent="0.35">
      <c r="A109" s="4" t="s">
        <v>59</v>
      </c>
      <c r="B109" s="35">
        <f>B108/3.28084</f>
        <v>12190.780409895027</v>
      </c>
      <c r="C109" s="35"/>
      <c r="D109" s="29"/>
      <c r="E109" s="29"/>
      <c r="F109" s="29"/>
      <c r="G109" s="29"/>
      <c r="H109" s="29"/>
      <c r="I109" s="29"/>
      <c r="J109" s="29"/>
      <c r="K109" s="29"/>
    </row>
    <row r="110" spans="1:11" x14ac:dyDescent="0.35">
      <c r="A110" s="18" t="s">
        <v>102</v>
      </c>
      <c r="B110" s="19" t="s">
        <v>241</v>
      </c>
      <c r="C110" s="29"/>
      <c r="D110" s="26" t="s">
        <v>63</v>
      </c>
      <c r="E110" s="35">
        <f>E107/(B111/3600)</f>
        <v>793.70078740157146</v>
      </c>
      <c r="F110" s="35">
        <f>F107/(B111/3600)</f>
        <v>794.29950749561624</v>
      </c>
      <c r="G110" s="35">
        <f>G107/(B111/3600)</f>
        <v>795.81938363367397</v>
      </c>
      <c r="H110" s="29"/>
      <c r="I110" s="29"/>
      <c r="J110" s="29"/>
      <c r="K110" s="29"/>
    </row>
    <row r="111" spans="1:11" x14ac:dyDescent="0.35">
      <c r="A111" s="18" t="s">
        <v>61</v>
      </c>
      <c r="B111" s="20">
        <f>LEFT(B110,2)*60+RIGHT(B110,2)</f>
        <v>127</v>
      </c>
      <c r="C111" s="29"/>
      <c r="D111" s="26" t="s">
        <v>62</v>
      </c>
      <c r="E111" s="35">
        <f>E110/1.852</f>
        <v>428.5641400656433</v>
      </c>
      <c r="F111" s="35">
        <f>F110/1.852</f>
        <v>428.88742305378844</v>
      </c>
      <c r="G111" s="35">
        <f>G110/1.852</f>
        <v>429.70809051494274</v>
      </c>
      <c r="H111" s="29"/>
      <c r="I111" s="29"/>
      <c r="J111" s="29"/>
      <c r="K111" s="29"/>
    </row>
    <row r="112" spans="1:11" x14ac:dyDescent="0.35">
      <c r="A112" s="4" t="s">
        <v>62</v>
      </c>
      <c r="B112" s="9">
        <v>429</v>
      </c>
      <c r="C112" s="29"/>
      <c r="D112" s="29"/>
      <c r="E112" s="29"/>
      <c r="F112" s="29"/>
      <c r="G112" s="29"/>
      <c r="H112" s="29"/>
      <c r="I112" s="29"/>
      <c r="J112" s="29"/>
      <c r="K112" s="29"/>
    </row>
    <row r="113" spans="1:11" x14ac:dyDescent="0.35">
      <c r="A113" s="4" t="s">
        <v>63</v>
      </c>
      <c r="B113" s="35">
        <f>B112*1.852</f>
        <v>794.50800000000004</v>
      </c>
      <c r="C113" s="29"/>
      <c r="D113" s="4" t="s">
        <v>101</v>
      </c>
      <c r="E113" s="35">
        <f>E111-B112</f>
        <v>-0.43585993435669934</v>
      </c>
      <c r="F113" s="35">
        <f>F111-B112</f>
        <v>-0.11257694621156134</v>
      </c>
      <c r="G113" s="35">
        <f>G111-B112</f>
        <v>0.70809051494273945</v>
      </c>
      <c r="H113" s="29"/>
      <c r="I113" s="29"/>
      <c r="J113" s="29"/>
      <c r="K113" s="29"/>
    </row>
    <row r="114" spans="1:11" x14ac:dyDescent="0.35">
      <c r="A114" s="29"/>
      <c r="B114" s="29"/>
      <c r="C114" s="29"/>
      <c r="D114" s="4" t="s">
        <v>75</v>
      </c>
      <c r="E114" s="41">
        <f>(E111-B112)/B112</f>
        <v>-1.0159905229759892E-3</v>
      </c>
      <c r="F114" s="41">
        <f>(F111-B112)/B112</f>
        <v>-2.6241712403627353E-4</v>
      </c>
      <c r="G114" s="41">
        <f>(G111-B112)/B112</f>
        <v>1.6505606408921665E-3</v>
      </c>
      <c r="H114" s="29"/>
      <c r="I114" s="29"/>
      <c r="J114" s="29"/>
      <c r="K114" s="29"/>
    </row>
    <row r="115" spans="1:11" x14ac:dyDescent="0.35">
      <c r="A115" s="4" t="s">
        <v>64</v>
      </c>
      <c r="B115" s="9">
        <v>0</v>
      </c>
      <c r="C115" s="29"/>
      <c r="D115" s="29"/>
      <c r="E115" s="29"/>
      <c r="F115" s="29"/>
      <c r="G115" s="29"/>
      <c r="H115" s="29"/>
      <c r="I115" s="29"/>
      <c r="J115" s="29"/>
      <c r="K115" s="29"/>
    </row>
    <row r="116" spans="1:11" x14ac:dyDescent="0.35">
      <c r="A116" s="29"/>
      <c r="B116" s="29"/>
      <c r="C116" s="29"/>
      <c r="D116" s="4"/>
      <c r="E116" s="38"/>
      <c r="F116" s="38"/>
      <c r="G116" s="38"/>
      <c r="H116" s="29"/>
      <c r="I116" s="29"/>
      <c r="J116" s="29"/>
      <c r="K116" s="29"/>
    </row>
    <row r="117" spans="1:11" x14ac:dyDescent="0.35">
      <c r="A117" s="4" t="s">
        <v>65</v>
      </c>
      <c r="B117" s="9">
        <v>-20.960999999999999</v>
      </c>
      <c r="C117" s="29"/>
      <c r="D117" s="33" t="s">
        <v>73</v>
      </c>
      <c r="E117" s="23">
        <f>DEGREES(ATAN2(F103,G103))</f>
        <v>0</v>
      </c>
      <c r="F117" s="23">
        <f>DEGREES(ATAN2(F103,G103))</f>
        <v>0</v>
      </c>
      <c r="G117" s="23">
        <f>DEGREES(ATAN2(F103,G103))</f>
        <v>0</v>
      </c>
      <c r="H117" s="29"/>
      <c r="I117" s="29"/>
      <c r="J117" s="29"/>
      <c r="K117" s="29"/>
    </row>
    <row r="118" spans="1:11" x14ac:dyDescent="0.35">
      <c r="A118" s="4" t="s">
        <v>66</v>
      </c>
      <c r="B118" s="9">
        <v>-74.537000000000006</v>
      </c>
      <c r="C118" s="29"/>
      <c r="D118" s="4"/>
      <c r="E118" s="38"/>
      <c r="F118" s="38"/>
      <c r="G118" s="38"/>
      <c r="H118" s="29"/>
      <c r="I118" s="29"/>
      <c r="J118" s="29"/>
      <c r="K118" s="29"/>
    </row>
    <row r="119" spans="1:11" x14ac:dyDescent="0.35">
      <c r="A119" s="4" t="s">
        <v>67</v>
      </c>
      <c r="B119" s="9">
        <v>-20.709</v>
      </c>
      <c r="C119" s="29"/>
      <c r="D119" s="4"/>
      <c r="E119" s="38"/>
      <c r="F119" s="38"/>
      <c r="G119" s="38"/>
      <c r="H119" s="29"/>
      <c r="I119" s="29"/>
      <c r="J119" s="29"/>
      <c r="K119" s="29"/>
    </row>
    <row r="120" spans="1:11" x14ac:dyDescent="0.35">
      <c r="A120" s="4" t="s">
        <v>68</v>
      </c>
      <c r="B120" s="9">
        <v>-74.537000000000006</v>
      </c>
      <c r="C120" s="29"/>
      <c r="D120" s="29"/>
      <c r="E120" s="4" t="s">
        <v>48</v>
      </c>
      <c r="F120" s="4"/>
      <c r="G120" s="29"/>
      <c r="H120" s="29"/>
      <c r="I120" s="29"/>
      <c r="J120" s="29"/>
      <c r="K120" s="29"/>
    </row>
    <row r="121" spans="1:11" x14ac:dyDescent="0.35">
      <c r="A121" s="29"/>
      <c r="B121" s="29"/>
      <c r="C121" s="29"/>
      <c r="E121" s="4" t="s">
        <v>20</v>
      </c>
      <c r="F121" s="29"/>
      <c r="H121" s="29"/>
      <c r="I121" s="29"/>
      <c r="J121" s="29"/>
      <c r="K121" s="29"/>
    </row>
    <row r="122" spans="1:11" x14ac:dyDescent="0.35">
      <c r="A122" s="29"/>
      <c r="B122" s="29"/>
      <c r="C122" s="29"/>
      <c r="D122" s="29"/>
      <c r="E122" s="4" t="s">
        <v>76</v>
      </c>
      <c r="F122" s="4" t="s">
        <v>20</v>
      </c>
      <c r="G122" s="29"/>
      <c r="H122" s="29"/>
      <c r="I122" s="29"/>
      <c r="J122" s="29"/>
      <c r="K122" s="29"/>
    </row>
    <row r="123" spans="1:11" x14ac:dyDescent="0.35">
      <c r="A123" s="29"/>
      <c r="B123" s="29"/>
      <c r="C123" s="29"/>
      <c r="D123" s="29"/>
      <c r="E123" s="4" t="s">
        <v>57</v>
      </c>
      <c r="F123" s="4" t="s">
        <v>31</v>
      </c>
      <c r="G123" s="29"/>
      <c r="H123" s="29"/>
      <c r="I123" s="29"/>
      <c r="J123" s="29"/>
      <c r="K123" s="29"/>
    </row>
    <row r="124" spans="1:11" x14ac:dyDescent="0.35">
      <c r="A124" s="29"/>
      <c r="B124" s="29"/>
      <c r="C124" s="4"/>
      <c r="D124" s="4"/>
      <c r="E124" s="43">
        <f>0+DEGREES(ATAN(G103/F103))</f>
        <v>0</v>
      </c>
      <c r="F124" s="36">
        <f>E124-B115</f>
        <v>0</v>
      </c>
      <c r="G124" s="29"/>
      <c r="H124" s="29"/>
      <c r="I124" s="29"/>
      <c r="J124" s="29"/>
      <c r="K124" s="29"/>
    </row>
    <row r="125" spans="1:11" x14ac:dyDescent="0.35">
      <c r="A125" s="29"/>
      <c r="B125" s="29"/>
      <c r="C125" s="4"/>
      <c r="D125" s="4"/>
      <c r="G125" s="29"/>
      <c r="H125" s="29"/>
      <c r="I125" s="29"/>
      <c r="J125" s="29"/>
      <c r="K125" s="29"/>
    </row>
    <row r="126" spans="1:11" x14ac:dyDescent="0.35">
      <c r="A126" s="29"/>
      <c r="B126" s="29"/>
      <c r="C126" s="4"/>
      <c r="D126" s="4"/>
      <c r="G126" s="29"/>
      <c r="H126" s="29"/>
      <c r="I126" s="29"/>
      <c r="J126" s="29"/>
      <c r="K126" s="29"/>
    </row>
    <row r="127" spans="1:11" x14ac:dyDescent="0.35">
      <c r="A127" s="29"/>
      <c r="B127" s="29"/>
      <c r="C127" s="4"/>
      <c r="D127" s="4"/>
      <c r="G127" s="29"/>
      <c r="H127" s="29"/>
      <c r="I127" s="29"/>
      <c r="J127" s="29"/>
      <c r="K127" s="29"/>
    </row>
    <row r="128" spans="1:11" x14ac:dyDescent="0.35">
      <c r="A128" s="29"/>
      <c r="B128" s="29"/>
      <c r="C128" s="31"/>
      <c r="D128" s="31"/>
      <c r="G128" s="29"/>
      <c r="H128" s="29"/>
      <c r="I128" s="29"/>
      <c r="J128" s="29"/>
      <c r="K128" s="29"/>
    </row>
    <row r="129" spans="1:11" x14ac:dyDescent="0.35">
      <c r="A129" s="29"/>
      <c r="B129" s="29"/>
      <c r="C129" s="29"/>
      <c r="D129" s="29"/>
      <c r="E129" s="29"/>
      <c r="F129" s="29"/>
      <c r="G129" s="29"/>
      <c r="H129" s="29"/>
      <c r="I129" s="29"/>
      <c r="J129" s="29"/>
      <c r="K129" s="29"/>
    </row>
    <row r="130" spans="1:11" x14ac:dyDescent="0.35">
      <c r="A130" s="29"/>
      <c r="B130" s="29"/>
      <c r="C130" s="29"/>
      <c r="D130" s="29"/>
      <c r="E130" s="29"/>
      <c r="F130" s="29"/>
      <c r="G130" s="29"/>
      <c r="H130" s="29"/>
      <c r="I130" s="29"/>
      <c r="J130" s="29"/>
      <c r="K130" s="29"/>
    </row>
    <row r="131" spans="1:11" x14ac:dyDescent="0.35">
      <c r="A131" s="29"/>
      <c r="B131" s="29"/>
      <c r="C131" s="29"/>
      <c r="D131" s="29"/>
      <c r="E131" s="29"/>
      <c r="F131" s="29"/>
      <c r="G131" s="29"/>
      <c r="H131" s="29"/>
      <c r="I131" s="29"/>
      <c r="J131" s="29"/>
      <c r="K131" s="29"/>
    </row>
    <row r="132" spans="1:11" x14ac:dyDescent="0.35">
      <c r="A132" s="29"/>
      <c r="B132" s="29"/>
      <c r="C132" s="29"/>
      <c r="D132" s="29"/>
      <c r="E132" s="29"/>
      <c r="F132" s="29"/>
      <c r="G132" s="29"/>
      <c r="H132" s="29"/>
      <c r="I132" s="29"/>
      <c r="J132" s="29"/>
      <c r="K132" s="29"/>
    </row>
    <row r="133" spans="1:11" x14ac:dyDescent="0.35">
      <c r="A133" s="28" t="s">
        <v>86</v>
      </c>
      <c r="B133" s="29"/>
      <c r="C133" s="29"/>
      <c r="D133" s="49"/>
      <c r="E133" s="29"/>
      <c r="F133" s="29"/>
      <c r="G133" s="29"/>
      <c r="H133" s="29"/>
      <c r="I133" s="47" t="s">
        <v>5</v>
      </c>
      <c r="J133" s="46" t="s">
        <v>4</v>
      </c>
      <c r="K133" s="29"/>
    </row>
    <row r="134" spans="1:11" x14ac:dyDescent="0.35">
      <c r="A134" s="28"/>
      <c r="B134" s="29"/>
      <c r="C134" s="29"/>
      <c r="D134" s="32"/>
      <c r="E134" s="29"/>
      <c r="F134" s="29"/>
      <c r="G134" s="29"/>
      <c r="H134" s="29"/>
      <c r="K134" s="29"/>
    </row>
    <row r="135" spans="1:11" x14ac:dyDescent="0.35">
      <c r="A135" s="6">
        <v>5</v>
      </c>
      <c r="B135" s="40" t="s">
        <v>1</v>
      </c>
      <c r="C135" s="29"/>
      <c r="D135" s="39" t="s">
        <v>74</v>
      </c>
      <c r="E135" s="29"/>
      <c r="F135" s="4" t="s">
        <v>69</v>
      </c>
      <c r="G135" s="4" t="s">
        <v>70</v>
      </c>
      <c r="H135" s="29"/>
      <c r="I135" s="4" t="s">
        <v>41</v>
      </c>
      <c r="J135" s="4" t="s">
        <v>40</v>
      </c>
      <c r="K135" s="29"/>
    </row>
    <row r="136" spans="1:11" x14ac:dyDescent="0.35">
      <c r="A136" s="4" t="s">
        <v>49</v>
      </c>
      <c r="B136" s="37">
        <v>44758</v>
      </c>
      <c r="C136" s="29"/>
      <c r="D136" s="29"/>
      <c r="E136" s="29"/>
      <c r="F136" s="20">
        <f>ABS(B150-B152)</f>
        <v>0.41099999999999781</v>
      </c>
      <c r="G136" s="20">
        <f>ABS(B151-B153)</f>
        <v>0</v>
      </c>
      <c r="H136" s="29"/>
      <c r="I136" s="47" t="s">
        <v>5</v>
      </c>
      <c r="J136" s="46" t="s">
        <v>4</v>
      </c>
      <c r="K136" s="29"/>
    </row>
    <row r="137" spans="1:11" x14ac:dyDescent="0.35">
      <c r="A137" s="4" t="s">
        <v>54</v>
      </c>
      <c r="B137" s="9" t="s">
        <v>242</v>
      </c>
      <c r="C137" s="29"/>
      <c r="D137" s="9"/>
      <c r="E137" s="29"/>
      <c r="F137" s="29"/>
      <c r="G137" s="29"/>
      <c r="H137" s="29"/>
      <c r="I137" s="29"/>
      <c r="J137" s="29"/>
      <c r="K137" s="29"/>
    </row>
    <row r="138" spans="1:11" x14ac:dyDescent="0.35">
      <c r="A138" s="4" t="s">
        <v>55</v>
      </c>
      <c r="B138" s="9" t="s">
        <v>168</v>
      </c>
      <c r="C138" s="9" t="s">
        <v>234</v>
      </c>
      <c r="D138" s="9"/>
      <c r="E138" s="4" t="s">
        <v>71</v>
      </c>
      <c r="F138" s="4" t="s">
        <v>72</v>
      </c>
      <c r="G138" s="4" t="s">
        <v>47</v>
      </c>
      <c r="H138" s="4"/>
      <c r="I138" s="29"/>
      <c r="J138" s="29"/>
      <c r="K138" s="29"/>
    </row>
    <row r="139" spans="1:11" x14ac:dyDescent="0.35">
      <c r="A139" s="4" t="s">
        <v>56</v>
      </c>
      <c r="B139" s="9" t="s">
        <v>194</v>
      </c>
      <c r="C139" s="9" t="s">
        <v>243</v>
      </c>
      <c r="D139" s="4"/>
      <c r="E139" s="23"/>
      <c r="F139" s="23"/>
      <c r="G139" s="23"/>
      <c r="H139" s="4"/>
      <c r="I139" s="29"/>
      <c r="J139" s="29"/>
      <c r="K139" s="29"/>
    </row>
    <row r="140" spans="1:11" x14ac:dyDescent="0.35">
      <c r="A140" s="29"/>
      <c r="B140" s="29"/>
      <c r="C140" s="29"/>
      <c r="D140" s="4" t="s">
        <v>82</v>
      </c>
      <c r="E140" s="23">
        <f>F136/360*40000</f>
        <v>45.666666666666423</v>
      </c>
      <c r="F140" s="23">
        <f>F136/360*2*PI()*6371</f>
        <v>45.701114850913399</v>
      </c>
      <c r="G140" s="23">
        <f>F136/360*2*PI()*(6371+B142/1000)</f>
        <v>45.775398563954276</v>
      </c>
      <c r="H140" s="29"/>
      <c r="I140" s="29"/>
      <c r="J140" s="29"/>
      <c r="K140" s="29"/>
    </row>
    <row r="141" spans="1:11" x14ac:dyDescent="0.35">
      <c r="A141" s="4" t="s">
        <v>60</v>
      </c>
      <c r="B141" s="9">
        <v>33975</v>
      </c>
      <c r="C141" s="9"/>
      <c r="D141" s="26"/>
      <c r="E141" s="23"/>
      <c r="F141" s="23"/>
      <c r="G141" s="23"/>
      <c r="H141" s="29"/>
      <c r="I141" s="29"/>
      <c r="J141" s="29"/>
      <c r="K141" s="29"/>
    </row>
    <row r="142" spans="1:11" x14ac:dyDescent="0.35">
      <c r="A142" s="4" t="s">
        <v>59</v>
      </c>
      <c r="B142" s="35">
        <f>B141/3.28084</f>
        <v>10355.579668621451</v>
      </c>
      <c r="C142" s="35"/>
      <c r="D142" s="29"/>
      <c r="E142" s="29"/>
      <c r="F142" s="29"/>
      <c r="G142" s="29"/>
      <c r="H142" s="29"/>
      <c r="I142" s="29"/>
      <c r="J142" s="29"/>
      <c r="K142" s="29"/>
    </row>
    <row r="143" spans="1:11" x14ac:dyDescent="0.35">
      <c r="A143" s="18" t="s">
        <v>102</v>
      </c>
      <c r="B143" s="19" t="s">
        <v>244</v>
      </c>
      <c r="C143" s="29"/>
      <c r="D143" s="26" t="s">
        <v>63</v>
      </c>
      <c r="E143" s="35">
        <f>E140/(B144/3600)</f>
        <v>888.64864864864398</v>
      </c>
      <c r="F143" s="35">
        <f>F140/(B144/3600)</f>
        <v>889.31899169345002</v>
      </c>
      <c r="G143" s="35">
        <f>G140/(B144/3600)</f>
        <v>890.76451259586702</v>
      </c>
      <c r="H143" s="29"/>
      <c r="I143" s="29"/>
      <c r="J143" s="29"/>
      <c r="K143" s="29"/>
    </row>
    <row r="144" spans="1:11" x14ac:dyDescent="0.35">
      <c r="A144" s="18" t="s">
        <v>61</v>
      </c>
      <c r="B144" s="20">
        <f>LEFT(B143,2)*60+RIGHT(B143,2)</f>
        <v>185</v>
      </c>
      <c r="C144" s="29"/>
      <c r="D144" s="26" t="s">
        <v>62</v>
      </c>
      <c r="E144" s="35">
        <f>E143/1.852</f>
        <v>479.83188371957016</v>
      </c>
      <c r="F144" s="35">
        <f>F143/1.852</f>
        <v>480.19384000726239</v>
      </c>
      <c r="G144" s="35">
        <f>G143/1.852</f>
        <v>480.97435885305993</v>
      </c>
      <c r="H144" s="29"/>
      <c r="I144" s="29"/>
      <c r="J144" s="29"/>
      <c r="K144" s="29"/>
    </row>
    <row r="145" spans="1:11" x14ac:dyDescent="0.35">
      <c r="A145" s="4" t="s">
        <v>62</v>
      </c>
      <c r="B145" s="9">
        <v>482</v>
      </c>
      <c r="C145" s="29"/>
      <c r="D145" s="29"/>
      <c r="E145" s="29"/>
      <c r="F145" s="29"/>
      <c r="G145" s="29"/>
      <c r="H145" s="29"/>
      <c r="I145" s="29"/>
      <c r="J145" s="29"/>
      <c r="K145" s="29"/>
    </row>
    <row r="146" spans="1:11" x14ac:dyDescent="0.35">
      <c r="A146" s="4" t="s">
        <v>63</v>
      </c>
      <c r="B146" s="35">
        <f>B145*1.852</f>
        <v>892.66399999999999</v>
      </c>
      <c r="C146" s="29"/>
      <c r="D146" s="4" t="s">
        <v>101</v>
      </c>
      <c r="E146" s="35">
        <f>E144-B145</f>
        <v>-2.1681162804298424</v>
      </c>
      <c r="F146" s="35">
        <f>F144-B145</f>
        <v>-1.8061599927376051</v>
      </c>
      <c r="G146" s="35">
        <f>G144-B145</f>
        <v>-1.0256411469400746</v>
      </c>
      <c r="H146" s="29"/>
      <c r="I146" s="29"/>
      <c r="J146" s="29"/>
      <c r="K146" s="29"/>
    </row>
    <row r="147" spans="1:11" x14ac:dyDescent="0.35">
      <c r="A147" s="29"/>
      <c r="B147" s="29"/>
      <c r="C147" s="29"/>
      <c r="D147" s="4" t="s">
        <v>75</v>
      </c>
      <c r="E147" s="41">
        <f>(E144-B145)/B145</f>
        <v>-4.4981665569083871E-3</v>
      </c>
      <c r="F147" s="41">
        <f>(F144-B145)/B145</f>
        <v>-3.747219901945239E-3</v>
      </c>
      <c r="G147" s="41">
        <f>(G144-B145)/B145</f>
        <v>-2.127886196971109E-3</v>
      </c>
      <c r="H147" s="29"/>
      <c r="I147" s="29"/>
      <c r="J147" s="29"/>
      <c r="K147" s="29"/>
    </row>
    <row r="148" spans="1:11" x14ac:dyDescent="0.35">
      <c r="A148" s="4" t="s">
        <v>64</v>
      </c>
      <c r="B148" s="9">
        <v>0</v>
      </c>
      <c r="C148" s="29"/>
      <c r="D148" s="29"/>
      <c r="E148" s="29"/>
      <c r="F148" s="29"/>
      <c r="G148" s="29"/>
      <c r="H148" s="29"/>
      <c r="I148" s="29"/>
      <c r="J148" s="29"/>
      <c r="K148" s="29"/>
    </row>
    <row r="149" spans="1:11" x14ac:dyDescent="0.35">
      <c r="A149" s="29"/>
      <c r="B149" s="29"/>
      <c r="C149" s="29"/>
      <c r="D149" s="4"/>
      <c r="E149" s="38"/>
      <c r="F149" s="38"/>
      <c r="G149" s="38"/>
      <c r="H149" s="29"/>
      <c r="I149" s="29"/>
      <c r="J149" s="29"/>
      <c r="K149" s="29"/>
    </row>
    <row r="150" spans="1:11" x14ac:dyDescent="0.35">
      <c r="A150" s="4" t="s">
        <v>65</v>
      </c>
      <c r="B150" s="9">
        <v>-22.58</v>
      </c>
      <c r="C150" s="29"/>
      <c r="D150" s="33" t="s">
        <v>73</v>
      </c>
      <c r="E150" s="23">
        <f>DEGREES(ATAN2(F136,G136))</f>
        <v>0</v>
      </c>
      <c r="F150" s="23">
        <f>DEGREES(ATAN2(F136,G136))</f>
        <v>0</v>
      </c>
      <c r="G150" s="23">
        <f>DEGREES(ATAN2(F136,G136))</f>
        <v>0</v>
      </c>
      <c r="H150" s="29"/>
      <c r="I150" s="29"/>
      <c r="J150" s="29"/>
      <c r="K150" s="29"/>
    </row>
    <row r="151" spans="1:11" x14ac:dyDescent="0.35">
      <c r="A151" s="4" t="s">
        <v>66</v>
      </c>
      <c r="B151" s="9">
        <v>-74.822999999999993</v>
      </c>
      <c r="C151" s="29"/>
      <c r="D151" s="4"/>
      <c r="E151" s="38"/>
      <c r="F151" s="38"/>
      <c r="G151" s="38"/>
      <c r="H151" s="29"/>
      <c r="I151" s="29"/>
      <c r="J151" s="29"/>
      <c r="K151" s="29"/>
    </row>
    <row r="152" spans="1:11" x14ac:dyDescent="0.35">
      <c r="A152" s="4" t="s">
        <v>67</v>
      </c>
      <c r="B152" s="9">
        <v>-22.169</v>
      </c>
      <c r="C152" s="29"/>
      <c r="D152" s="4"/>
      <c r="E152" s="38"/>
      <c r="F152" s="38"/>
      <c r="G152" s="38"/>
      <c r="H152" s="29"/>
      <c r="I152" s="29"/>
      <c r="J152" s="29"/>
      <c r="K152" s="29"/>
    </row>
    <row r="153" spans="1:11" x14ac:dyDescent="0.35">
      <c r="A153" s="4" t="s">
        <v>68</v>
      </c>
      <c r="B153" s="9">
        <v>-74.822999999999993</v>
      </c>
      <c r="C153" s="29"/>
      <c r="D153" s="29"/>
      <c r="E153" s="4" t="s">
        <v>48</v>
      </c>
      <c r="F153" s="4"/>
      <c r="G153" s="29"/>
      <c r="H153" s="29"/>
      <c r="I153" s="29"/>
      <c r="J153" s="29"/>
      <c r="K153" s="29"/>
    </row>
    <row r="154" spans="1:11" x14ac:dyDescent="0.35">
      <c r="A154" s="29"/>
      <c r="B154" s="29"/>
      <c r="C154" s="29"/>
      <c r="E154" s="4" t="s">
        <v>20</v>
      </c>
      <c r="F154" s="29"/>
      <c r="H154" s="29"/>
      <c r="I154" s="29"/>
      <c r="J154" s="29"/>
      <c r="K154" s="29"/>
    </row>
    <row r="155" spans="1:11" x14ac:dyDescent="0.35">
      <c r="A155" s="29"/>
      <c r="B155" s="29"/>
      <c r="C155" s="29"/>
      <c r="D155" s="29"/>
      <c r="E155" s="4" t="s">
        <v>76</v>
      </c>
      <c r="F155" s="4" t="s">
        <v>20</v>
      </c>
      <c r="G155" s="29"/>
      <c r="H155" s="29"/>
      <c r="I155" s="29"/>
      <c r="J155" s="29"/>
      <c r="K155" s="29"/>
    </row>
    <row r="156" spans="1:11" x14ac:dyDescent="0.35">
      <c r="A156" s="29"/>
      <c r="B156" s="29"/>
      <c r="C156" s="29"/>
      <c r="D156" s="29"/>
      <c r="E156" s="4" t="s">
        <v>57</v>
      </c>
      <c r="F156" s="4" t="s">
        <v>31</v>
      </c>
      <c r="G156" s="29"/>
      <c r="H156" s="29"/>
      <c r="I156" s="29"/>
      <c r="J156" s="29"/>
      <c r="K156" s="29"/>
    </row>
    <row r="157" spans="1:11" x14ac:dyDescent="0.35">
      <c r="A157" s="29"/>
      <c r="B157" s="29"/>
      <c r="C157" s="4"/>
      <c r="D157" s="4"/>
      <c r="E157" s="43">
        <f>0+DEGREES(ATAN(G136/F136))</f>
        <v>0</v>
      </c>
      <c r="F157" s="36">
        <f>E157-B148</f>
        <v>0</v>
      </c>
      <c r="G157" s="29"/>
      <c r="H157" s="29"/>
      <c r="I157" s="29"/>
      <c r="J157" s="29"/>
      <c r="K157" s="29"/>
    </row>
    <row r="158" spans="1:11" x14ac:dyDescent="0.35">
      <c r="A158" s="29"/>
      <c r="B158" s="29"/>
      <c r="C158" s="4"/>
      <c r="D158" s="4"/>
      <c r="G158" s="29"/>
      <c r="H158" s="29"/>
      <c r="I158" s="29"/>
      <c r="J158" s="29"/>
      <c r="K158" s="29"/>
    </row>
    <row r="159" spans="1:11" x14ac:dyDescent="0.35">
      <c r="A159" s="29"/>
      <c r="B159" s="29"/>
      <c r="C159" s="4"/>
      <c r="D159" s="4"/>
      <c r="G159" s="29"/>
      <c r="H159" s="29"/>
      <c r="I159" s="29"/>
      <c r="J159" s="29"/>
      <c r="K159" s="29"/>
    </row>
    <row r="160" spans="1:11" x14ac:dyDescent="0.35">
      <c r="A160" s="29"/>
      <c r="B160" s="29"/>
      <c r="C160" s="4"/>
      <c r="D160" s="4"/>
      <c r="G160" s="29"/>
      <c r="H160" s="29"/>
      <c r="I160" s="29"/>
      <c r="J160" s="29"/>
      <c r="K160" s="29"/>
    </row>
    <row r="161" spans="1:11" x14ac:dyDescent="0.35">
      <c r="A161" s="29"/>
      <c r="B161" s="29"/>
      <c r="C161" s="31"/>
      <c r="D161" s="31"/>
      <c r="G161" s="29"/>
      <c r="H161" s="29"/>
      <c r="I161" s="29"/>
      <c r="J161" s="29"/>
      <c r="K161" s="29"/>
    </row>
    <row r="162" spans="1:11" x14ac:dyDescent="0.35">
      <c r="A162" s="29"/>
      <c r="B162" s="29"/>
      <c r="C162" s="29"/>
      <c r="D162" s="29"/>
      <c r="E162" s="29"/>
      <c r="F162" s="29"/>
      <c r="G162" s="29"/>
      <c r="H162" s="29"/>
      <c r="I162" s="29"/>
      <c r="J162" s="29"/>
      <c r="K162" s="29"/>
    </row>
    <row r="163" spans="1:11" x14ac:dyDescent="0.35">
      <c r="A163" s="29"/>
      <c r="B163" s="29"/>
      <c r="C163" s="29"/>
      <c r="D163" s="29"/>
      <c r="E163" s="29"/>
      <c r="F163" s="29"/>
      <c r="G163" s="29"/>
      <c r="H163" s="29"/>
      <c r="I163" s="29"/>
      <c r="J163" s="29"/>
      <c r="K163" s="29"/>
    </row>
    <row r="164" spans="1:11" x14ac:dyDescent="0.35">
      <c r="A164" s="29"/>
      <c r="B164" s="29"/>
      <c r="C164" s="29"/>
      <c r="D164" s="29"/>
      <c r="E164" s="29"/>
      <c r="F164" s="29"/>
      <c r="G164" s="29"/>
      <c r="H164" s="29"/>
      <c r="I164" s="29"/>
      <c r="J164" s="29"/>
      <c r="K164" s="29"/>
    </row>
    <row r="165" spans="1:11" x14ac:dyDescent="0.35">
      <c r="A165" s="29"/>
      <c r="B165" s="29"/>
      <c r="C165" s="29"/>
      <c r="D165" s="29"/>
      <c r="E165" s="29"/>
      <c r="F165" s="29"/>
      <c r="G165" s="29"/>
      <c r="H165" s="29"/>
      <c r="I165" s="29"/>
      <c r="J165" s="29"/>
      <c r="K165" s="29"/>
    </row>
    <row r="166" spans="1:11" x14ac:dyDescent="0.35">
      <c r="A166" s="28" t="s">
        <v>86</v>
      </c>
      <c r="B166" s="29"/>
      <c r="C166" s="29"/>
      <c r="D166" s="49"/>
      <c r="E166" s="29"/>
      <c r="F166" s="29"/>
      <c r="G166" s="29"/>
      <c r="H166" s="29"/>
      <c r="I166" s="47" t="s">
        <v>5</v>
      </c>
      <c r="J166" s="46" t="s">
        <v>4</v>
      </c>
      <c r="K166" s="29"/>
    </row>
    <row r="167" spans="1:11" x14ac:dyDescent="0.35">
      <c r="A167" s="28"/>
      <c r="B167" s="29"/>
      <c r="C167" s="29"/>
      <c r="D167" s="32"/>
      <c r="E167" s="29"/>
      <c r="F167" s="29"/>
      <c r="G167" s="29"/>
      <c r="H167" s="29"/>
      <c r="K167" s="29"/>
    </row>
    <row r="168" spans="1:11" x14ac:dyDescent="0.35">
      <c r="A168" s="6">
        <v>6</v>
      </c>
      <c r="B168" s="40" t="s">
        <v>1</v>
      </c>
      <c r="C168" s="29"/>
      <c r="D168" s="39" t="s">
        <v>74</v>
      </c>
      <c r="E168" s="29"/>
      <c r="F168" s="4" t="s">
        <v>69</v>
      </c>
      <c r="G168" s="4" t="s">
        <v>70</v>
      </c>
      <c r="H168" s="29"/>
      <c r="I168" s="4" t="s">
        <v>41</v>
      </c>
      <c r="J168" s="4" t="s">
        <v>40</v>
      </c>
      <c r="K168" s="29"/>
    </row>
    <row r="169" spans="1:11" x14ac:dyDescent="0.35">
      <c r="A169" s="4" t="s">
        <v>49</v>
      </c>
      <c r="B169" s="37">
        <v>44758</v>
      </c>
      <c r="C169" s="29"/>
      <c r="D169" s="29"/>
      <c r="E169" s="29"/>
      <c r="F169" s="20">
        <f>ABS(B183-B185)</f>
        <v>0.21399999999999864</v>
      </c>
      <c r="G169" s="20">
        <f>ABS(B184-B186)</f>
        <v>0</v>
      </c>
      <c r="H169" s="29"/>
      <c r="I169" s="47" t="s">
        <v>5</v>
      </c>
      <c r="J169" s="46" t="s">
        <v>4</v>
      </c>
      <c r="K169" s="29"/>
    </row>
    <row r="170" spans="1:11" x14ac:dyDescent="0.35">
      <c r="A170" s="4" t="s">
        <v>54</v>
      </c>
      <c r="B170" s="9" t="s">
        <v>245</v>
      </c>
      <c r="C170" s="29"/>
      <c r="D170" s="9"/>
      <c r="E170" s="29"/>
      <c r="F170" s="29"/>
      <c r="G170" s="29"/>
      <c r="H170" s="29"/>
      <c r="I170" s="29"/>
      <c r="J170" s="29"/>
      <c r="K170" s="29"/>
    </row>
    <row r="171" spans="1:11" x14ac:dyDescent="0.35">
      <c r="A171" s="4" t="s">
        <v>55</v>
      </c>
      <c r="B171" s="9" t="s">
        <v>168</v>
      </c>
      <c r="C171" s="9" t="s">
        <v>234</v>
      </c>
      <c r="D171" s="9"/>
      <c r="E171" s="4" t="s">
        <v>71</v>
      </c>
      <c r="F171" s="4" t="s">
        <v>72</v>
      </c>
      <c r="G171" s="4" t="s">
        <v>47</v>
      </c>
      <c r="H171" s="4"/>
      <c r="I171" s="29"/>
      <c r="J171" s="29"/>
      <c r="K171" s="29"/>
    </row>
    <row r="172" spans="1:11" x14ac:dyDescent="0.35">
      <c r="A172" s="4" t="s">
        <v>56</v>
      </c>
      <c r="B172" s="9" t="s">
        <v>239</v>
      </c>
      <c r="C172" s="9" t="s">
        <v>240</v>
      </c>
      <c r="D172" s="4"/>
      <c r="E172" s="23"/>
      <c r="F172" s="23"/>
      <c r="G172" s="23"/>
      <c r="H172" s="4"/>
      <c r="I172" s="29"/>
      <c r="J172" s="29"/>
      <c r="K172" s="29"/>
    </row>
    <row r="173" spans="1:11" x14ac:dyDescent="0.35">
      <c r="A173" s="29"/>
      <c r="B173" s="29"/>
      <c r="C173" s="29"/>
      <c r="D173" s="4" t="s">
        <v>82</v>
      </c>
      <c r="E173" s="23">
        <f>F169/360*40000</f>
        <v>23.777777777777626</v>
      </c>
      <c r="F173" s="23">
        <f>F169/360*2*PI()*6371</f>
        <v>23.795714301935416</v>
      </c>
      <c r="G173" s="23">
        <f>F169/360*2*PI()*(6371+B175/1000)</f>
        <v>23.836157005142212</v>
      </c>
      <c r="H173" s="29"/>
      <c r="I173" s="29"/>
      <c r="J173" s="29"/>
      <c r="K173" s="29"/>
    </row>
    <row r="174" spans="1:11" x14ac:dyDescent="0.35">
      <c r="A174" s="4" t="s">
        <v>60</v>
      </c>
      <c r="B174" s="9">
        <v>35525</v>
      </c>
      <c r="C174" s="9"/>
      <c r="D174" s="26"/>
      <c r="E174" s="23"/>
      <c r="F174" s="23"/>
      <c r="G174" s="23"/>
      <c r="H174" s="29"/>
      <c r="I174" s="29"/>
      <c r="J174" s="29"/>
      <c r="K174" s="29"/>
    </row>
    <row r="175" spans="1:11" x14ac:dyDescent="0.35">
      <c r="A175" s="4" t="s">
        <v>59</v>
      </c>
      <c r="B175" s="35">
        <f>B174/3.28084</f>
        <v>10828.019653503372</v>
      </c>
      <c r="C175" s="35"/>
      <c r="D175" s="29"/>
      <c r="E175" s="29"/>
      <c r="F175" s="29"/>
      <c r="G175" s="29"/>
      <c r="H175" s="29"/>
      <c r="I175" s="29"/>
      <c r="J175" s="29"/>
      <c r="K175" s="29"/>
    </row>
    <row r="176" spans="1:11" x14ac:dyDescent="0.35">
      <c r="A176" s="18" t="s">
        <v>102</v>
      </c>
      <c r="B176" s="19" t="s">
        <v>246</v>
      </c>
      <c r="C176" s="29"/>
      <c r="D176" s="26" t="s">
        <v>63</v>
      </c>
      <c r="E176" s="35">
        <f>E173/(B177/3600)</f>
        <v>744.34782608695184</v>
      </c>
      <c r="F176" s="35">
        <f>F173/(B177/3600)</f>
        <v>744.90931727797829</v>
      </c>
      <c r="G176" s="35">
        <f>G173/(B177/3600)</f>
        <v>746.17534972619103</v>
      </c>
      <c r="H176" s="29"/>
      <c r="I176" s="29"/>
      <c r="J176" s="29"/>
      <c r="K176" s="29"/>
    </row>
    <row r="177" spans="1:11" x14ac:dyDescent="0.35">
      <c r="A177" s="18" t="s">
        <v>61</v>
      </c>
      <c r="B177" s="20">
        <f>LEFT(B176,2)*60+RIGHT(B176,2)</f>
        <v>115</v>
      </c>
      <c r="C177" s="29"/>
      <c r="D177" s="26" t="s">
        <v>62</v>
      </c>
      <c r="E177" s="35">
        <f>E176/1.852</f>
        <v>401.9156728331273</v>
      </c>
      <c r="F177" s="35">
        <f>F176/1.852</f>
        <v>402.2188538218025</v>
      </c>
      <c r="G177" s="35">
        <f>G176/1.852</f>
        <v>402.90245665561071</v>
      </c>
      <c r="H177" s="29"/>
      <c r="I177" s="29"/>
      <c r="J177" s="29"/>
      <c r="K177" s="29"/>
    </row>
    <row r="178" spans="1:11" x14ac:dyDescent="0.35">
      <c r="A178" s="4" t="s">
        <v>62</v>
      </c>
      <c r="B178" s="9">
        <v>403</v>
      </c>
      <c r="C178" s="29"/>
      <c r="D178" s="29"/>
      <c r="E178" s="29"/>
      <c r="F178" s="29"/>
      <c r="G178" s="29"/>
      <c r="H178" s="29"/>
      <c r="I178" s="29"/>
      <c r="J178" s="29"/>
      <c r="K178" s="29"/>
    </row>
    <row r="179" spans="1:11" x14ac:dyDescent="0.35">
      <c r="A179" s="4" t="s">
        <v>63</v>
      </c>
      <c r="B179" s="35">
        <f>B178*1.852</f>
        <v>746.35599999999999</v>
      </c>
      <c r="C179" s="29"/>
      <c r="D179" s="4" t="s">
        <v>101</v>
      </c>
      <c r="E179" s="35">
        <f>E177-B178</f>
        <v>-1.084327166872697</v>
      </c>
      <c r="F179" s="35">
        <f>F177-B178</f>
        <v>-0.78114617819750265</v>
      </c>
      <c r="G179" s="35">
        <f>G177-B178</f>
        <v>-9.7543344389293907E-2</v>
      </c>
      <c r="H179" s="29"/>
      <c r="I179" s="29"/>
      <c r="J179" s="29"/>
      <c r="K179" s="29"/>
    </row>
    <row r="180" spans="1:11" x14ac:dyDescent="0.35">
      <c r="A180" s="29"/>
      <c r="B180" s="29"/>
      <c r="C180" s="29"/>
      <c r="D180" s="4" t="s">
        <v>75</v>
      </c>
      <c r="E180" s="41">
        <f>(E177-B178)/B178</f>
        <v>-2.6906381311977592E-3</v>
      </c>
      <c r="F180" s="41">
        <f>(F177-B178)/B178</f>
        <v>-1.9383279856017436E-3</v>
      </c>
      <c r="G180" s="41">
        <f>(G177-B178)/B178</f>
        <v>-2.4204303818683352E-4</v>
      </c>
      <c r="H180" s="29"/>
      <c r="I180" s="29"/>
      <c r="J180" s="29"/>
      <c r="K180" s="29"/>
    </row>
    <row r="181" spans="1:11" x14ac:dyDescent="0.35">
      <c r="A181" s="4" t="s">
        <v>64</v>
      </c>
      <c r="B181" s="9">
        <v>0</v>
      </c>
      <c r="C181" s="29"/>
      <c r="D181" s="29"/>
      <c r="E181" s="29"/>
      <c r="F181" s="29"/>
      <c r="G181" s="29"/>
      <c r="H181" s="29"/>
      <c r="I181" s="29"/>
      <c r="J181" s="29"/>
      <c r="K181" s="29"/>
    </row>
    <row r="182" spans="1:11" x14ac:dyDescent="0.35">
      <c r="A182" s="29"/>
      <c r="B182" s="29"/>
      <c r="C182" s="29"/>
      <c r="D182" s="4"/>
      <c r="E182" s="38"/>
      <c r="F182" s="38"/>
      <c r="G182" s="38"/>
      <c r="H182" s="29"/>
      <c r="I182" s="29"/>
      <c r="J182" s="29"/>
      <c r="K182" s="29"/>
    </row>
    <row r="183" spans="1:11" x14ac:dyDescent="0.35">
      <c r="A183" s="4" t="s">
        <v>65</v>
      </c>
      <c r="B183" s="9">
        <v>-21.486999999999998</v>
      </c>
      <c r="C183" s="29"/>
      <c r="D183" s="33" t="s">
        <v>73</v>
      </c>
      <c r="E183" s="23">
        <f>DEGREES(ATAN2(F169,G169))</f>
        <v>0</v>
      </c>
      <c r="F183" s="23">
        <f>DEGREES(ATAN2(F169,G169))</f>
        <v>0</v>
      </c>
      <c r="G183" s="23">
        <f>DEGREES(ATAN2(F169,G169))</f>
        <v>0</v>
      </c>
      <c r="H183" s="29"/>
      <c r="I183" s="29"/>
      <c r="J183" s="29"/>
      <c r="K183" s="29"/>
    </row>
    <row r="184" spans="1:11" x14ac:dyDescent="0.35">
      <c r="A184" s="4" t="s">
        <v>66</v>
      </c>
      <c r="B184" s="9">
        <v>-74.191000000000003</v>
      </c>
      <c r="C184" s="29"/>
      <c r="D184" s="4"/>
      <c r="E184" s="38"/>
      <c r="F184" s="38"/>
      <c r="G184" s="38"/>
      <c r="H184" s="29"/>
      <c r="I184" s="29"/>
      <c r="J184" s="29"/>
      <c r="K184" s="29"/>
    </row>
    <row r="185" spans="1:11" x14ac:dyDescent="0.35">
      <c r="A185" s="4" t="s">
        <v>67</v>
      </c>
      <c r="B185" s="9">
        <v>-21.273</v>
      </c>
      <c r="C185" s="29"/>
      <c r="D185" s="4"/>
      <c r="E185" s="38"/>
      <c r="F185" s="38"/>
      <c r="G185" s="38"/>
      <c r="H185" s="29"/>
      <c r="I185" s="29"/>
      <c r="J185" s="29"/>
      <c r="K185" s="29"/>
    </row>
    <row r="186" spans="1:11" x14ac:dyDescent="0.35">
      <c r="A186" s="4" t="s">
        <v>68</v>
      </c>
      <c r="B186" s="9">
        <v>-74.191000000000003</v>
      </c>
      <c r="C186" s="29"/>
      <c r="D186" s="29"/>
      <c r="E186" s="4" t="s">
        <v>48</v>
      </c>
      <c r="F186" s="4"/>
      <c r="G186" s="29"/>
      <c r="H186" s="29"/>
      <c r="I186" s="29"/>
      <c r="J186" s="29"/>
      <c r="K186" s="29"/>
    </row>
    <row r="187" spans="1:11" x14ac:dyDescent="0.35">
      <c r="A187" s="29"/>
      <c r="B187" s="29"/>
      <c r="C187" s="29"/>
      <c r="E187" s="4" t="s">
        <v>20</v>
      </c>
      <c r="F187" s="29"/>
      <c r="H187" s="29"/>
      <c r="I187" s="29"/>
      <c r="J187" s="29"/>
      <c r="K187" s="29"/>
    </row>
    <row r="188" spans="1:11" x14ac:dyDescent="0.35">
      <c r="A188" s="29"/>
      <c r="B188" s="29"/>
      <c r="C188" s="29"/>
      <c r="D188" s="29"/>
      <c r="E188" s="4" t="s">
        <v>76</v>
      </c>
      <c r="F188" s="4" t="s">
        <v>20</v>
      </c>
      <c r="G188" s="29"/>
      <c r="H188" s="29"/>
      <c r="I188" s="29"/>
      <c r="J188" s="29"/>
      <c r="K188" s="29"/>
    </row>
    <row r="189" spans="1:11" x14ac:dyDescent="0.35">
      <c r="A189" s="29"/>
      <c r="B189" s="29"/>
      <c r="C189" s="29"/>
      <c r="D189" s="29"/>
      <c r="E189" s="4" t="s">
        <v>57</v>
      </c>
      <c r="F189" s="4" t="s">
        <v>31</v>
      </c>
      <c r="G189" s="29"/>
      <c r="H189" s="29"/>
      <c r="I189" s="29"/>
      <c r="J189" s="29"/>
      <c r="K189" s="29"/>
    </row>
    <row r="190" spans="1:11" x14ac:dyDescent="0.35">
      <c r="A190" s="29"/>
      <c r="B190" s="29"/>
      <c r="C190" s="4"/>
      <c r="D190" s="4"/>
      <c r="E190" s="43">
        <f>0+DEGREES(ATAN(G169/F169))</f>
        <v>0</v>
      </c>
      <c r="F190" s="36">
        <f>E190-B181</f>
        <v>0</v>
      </c>
      <c r="G190" s="29"/>
      <c r="H190" s="29"/>
      <c r="I190" s="29"/>
      <c r="J190" s="29"/>
      <c r="K190" s="29"/>
    </row>
    <row r="191" spans="1:11" x14ac:dyDescent="0.35">
      <c r="A191" s="29"/>
      <c r="B191" s="29"/>
      <c r="C191" s="4"/>
      <c r="D191" s="4"/>
      <c r="G191" s="29"/>
      <c r="H191" s="29"/>
      <c r="I191" s="29"/>
      <c r="J191" s="29"/>
      <c r="K191" s="29"/>
    </row>
    <row r="192" spans="1:11" x14ac:dyDescent="0.35">
      <c r="A192" s="29"/>
      <c r="B192" s="29"/>
      <c r="C192" s="4"/>
      <c r="D192" s="4"/>
      <c r="G192" s="29"/>
      <c r="H192" s="29"/>
      <c r="I192" s="29"/>
      <c r="J192" s="29"/>
      <c r="K192" s="29"/>
    </row>
    <row r="193" spans="1:11" x14ac:dyDescent="0.35">
      <c r="A193" s="29"/>
      <c r="B193" s="29"/>
      <c r="C193" s="4"/>
      <c r="D193" s="4"/>
      <c r="G193" s="29"/>
      <c r="H193" s="29"/>
      <c r="I193" s="29"/>
      <c r="J193" s="29"/>
      <c r="K193" s="29"/>
    </row>
    <row r="194" spans="1:11" x14ac:dyDescent="0.35">
      <c r="A194" s="29"/>
      <c r="B194" s="29"/>
      <c r="C194" s="31"/>
      <c r="D194" s="31"/>
      <c r="G194" s="29"/>
      <c r="H194" s="29"/>
      <c r="I194" s="29"/>
      <c r="J194" s="29"/>
      <c r="K194" s="29"/>
    </row>
    <row r="195" spans="1:11" x14ac:dyDescent="0.35">
      <c r="A195" s="29"/>
      <c r="B195" s="29"/>
      <c r="C195" s="29"/>
      <c r="D195" s="29"/>
      <c r="E195" s="29"/>
      <c r="F195" s="29"/>
      <c r="G195" s="29"/>
      <c r="H195" s="29"/>
      <c r="I195" s="29"/>
      <c r="J195" s="29"/>
      <c r="K195" s="29"/>
    </row>
    <row r="196" spans="1:11" x14ac:dyDescent="0.35">
      <c r="A196" s="29"/>
      <c r="B196" s="29"/>
      <c r="C196" s="29"/>
      <c r="D196" s="29"/>
      <c r="E196" s="29"/>
      <c r="F196" s="29"/>
      <c r="G196" s="29"/>
      <c r="H196" s="29"/>
      <c r="I196" s="29"/>
      <c r="J196" s="29"/>
      <c r="K196" s="29"/>
    </row>
    <row r="197" spans="1:11" x14ac:dyDescent="0.35">
      <c r="A197" s="29"/>
      <c r="B197" s="29"/>
      <c r="C197" s="29"/>
      <c r="D197" s="29"/>
      <c r="E197" s="29"/>
      <c r="F197" s="29"/>
      <c r="G197" s="29"/>
      <c r="H197" s="29"/>
      <c r="I197" s="29"/>
      <c r="J197" s="29"/>
      <c r="K197" s="29"/>
    </row>
    <row r="198" spans="1:11" x14ac:dyDescent="0.35">
      <c r="A198" s="29"/>
      <c r="B198" s="29"/>
      <c r="C198" s="29"/>
      <c r="D198" s="29"/>
      <c r="E198" s="29"/>
      <c r="F198" s="29"/>
      <c r="G198" s="29"/>
      <c r="H198" s="29"/>
      <c r="I198" s="29"/>
      <c r="J198" s="29"/>
      <c r="K198" s="29"/>
    </row>
  </sheetData>
  <pageMargins left="0.25" right="0.25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827DBF-C6B1-498C-8B19-0E5AC093BC1F}">
  <sheetPr codeName="Sheet2"/>
  <dimension ref="A1:K127"/>
  <sheetViews>
    <sheetView view="pageLayout" topLeftCell="A7" zoomScaleNormal="100" workbookViewId="0">
      <selection activeCell="E19" sqref="E19"/>
    </sheetView>
  </sheetViews>
  <sheetFormatPr defaultRowHeight="14.5" x14ac:dyDescent="0.35"/>
  <cols>
    <col min="1" max="1" width="16.7265625" customWidth="1"/>
    <col min="2" max="2" width="19.26953125" customWidth="1"/>
    <col min="4" max="4" width="18" customWidth="1"/>
    <col min="5" max="5" width="13.453125" customWidth="1"/>
    <col min="6" max="6" width="13.54296875" customWidth="1"/>
    <col min="7" max="7" width="15.453125" customWidth="1"/>
  </cols>
  <sheetData>
    <row r="1" spans="1:11" x14ac:dyDescent="0.35">
      <c r="A1" s="28" t="s">
        <v>92</v>
      </c>
      <c r="B1" s="29"/>
      <c r="C1" s="29"/>
      <c r="D1" s="49"/>
      <c r="E1" s="29"/>
      <c r="F1" s="29"/>
      <c r="G1" s="29"/>
      <c r="H1" s="29"/>
      <c r="I1" s="47" t="s">
        <v>5</v>
      </c>
      <c r="J1" s="46" t="s">
        <v>4</v>
      </c>
      <c r="K1" s="29"/>
    </row>
    <row r="2" spans="1:11" x14ac:dyDescent="0.35">
      <c r="A2" s="28"/>
      <c r="B2" s="29"/>
      <c r="C2" s="29"/>
      <c r="D2" s="32"/>
      <c r="E2" s="29"/>
      <c r="F2" s="29"/>
      <c r="G2" s="29"/>
      <c r="H2" s="29"/>
      <c r="K2" s="29"/>
    </row>
    <row r="3" spans="1:11" x14ac:dyDescent="0.35">
      <c r="A3" s="6">
        <v>1</v>
      </c>
      <c r="B3" s="40" t="s">
        <v>1</v>
      </c>
      <c r="C3" s="29"/>
      <c r="D3" s="39" t="s">
        <v>74</v>
      </c>
      <c r="E3" s="29"/>
      <c r="F3" s="4" t="s">
        <v>69</v>
      </c>
      <c r="G3" s="4" t="s">
        <v>70</v>
      </c>
      <c r="H3" s="29"/>
      <c r="I3" s="4" t="s">
        <v>41</v>
      </c>
      <c r="J3" s="4" t="s">
        <v>40</v>
      </c>
      <c r="K3" s="29"/>
    </row>
    <row r="4" spans="1:11" x14ac:dyDescent="0.35">
      <c r="A4" s="4" t="s">
        <v>49</v>
      </c>
      <c r="B4" s="37">
        <v>44421</v>
      </c>
      <c r="C4" s="29"/>
      <c r="D4" s="29"/>
      <c r="E4" s="29"/>
      <c r="F4" s="20">
        <f>ABS(B18-B20)</f>
        <v>9.4E-2</v>
      </c>
      <c r="G4" s="20">
        <f>ABS(B19-B21)</f>
        <v>9.9999999999056399E-4</v>
      </c>
      <c r="H4" s="29"/>
      <c r="I4" s="47" t="s">
        <v>5</v>
      </c>
      <c r="J4" s="47" t="s">
        <v>5</v>
      </c>
      <c r="K4" s="29"/>
    </row>
    <row r="5" spans="1:11" x14ac:dyDescent="0.35">
      <c r="A5" s="4" t="s">
        <v>54</v>
      </c>
      <c r="B5" s="9" t="s">
        <v>110</v>
      </c>
      <c r="C5" s="29"/>
      <c r="D5" s="9"/>
      <c r="E5" s="29"/>
      <c r="F5" s="29"/>
      <c r="G5" s="29"/>
      <c r="H5" s="29"/>
      <c r="I5" s="29"/>
      <c r="J5" s="29"/>
      <c r="K5" s="29"/>
    </row>
    <row r="6" spans="1:11" x14ac:dyDescent="0.35">
      <c r="A6" s="4" t="s">
        <v>55</v>
      </c>
      <c r="B6" s="9" t="s">
        <v>108</v>
      </c>
      <c r="C6" s="9" t="s">
        <v>109</v>
      </c>
      <c r="D6" s="9"/>
      <c r="E6" s="4" t="s">
        <v>71</v>
      </c>
      <c r="F6" s="4" t="s">
        <v>72</v>
      </c>
      <c r="G6" s="4" t="s">
        <v>47</v>
      </c>
      <c r="H6" s="4"/>
      <c r="I6" s="29"/>
      <c r="J6" s="29"/>
      <c r="K6" s="29"/>
    </row>
    <row r="7" spans="1:11" x14ac:dyDescent="0.35">
      <c r="A7" s="4" t="s">
        <v>56</v>
      </c>
      <c r="B7" s="9" t="s">
        <v>111</v>
      </c>
      <c r="C7" s="9" t="s">
        <v>112</v>
      </c>
      <c r="D7" s="4"/>
      <c r="E7" s="23"/>
      <c r="F7" s="23"/>
      <c r="G7" s="23"/>
      <c r="H7" s="4"/>
      <c r="I7" s="29"/>
      <c r="J7" s="29"/>
      <c r="K7" s="29"/>
    </row>
    <row r="8" spans="1:11" x14ac:dyDescent="0.35">
      <c r="A8" s="29"/>
      <c r="B8" s="29"/>
      <c r="C8" s="29"/>
      <c r="D8" s="4" t="s">
        <v>82</v>
      </c>
      <c r="E8" s="23">
        <f>F4/360*40000</f>
        <v>10.444444444444445</v>
      </c>
      <c r="F8" s="23">
        <f>F4/360*2*PI()*6371</f>
        <v>10.452323104588521</v>
      </c>
      <c r="G8" s="23">
        <f>F4/360*2*PI()*(6371+B10/1000)</f>
        <v>10.472812971249024</v>
      </c>
      <c r="H8" s="29"/>
      <c r="I8" s="29"/>
      <c r="J8" s="29"/>
      <c r="K8" s="29"/>
    </row>
    <row r="9" spans="1:11" x14ac:dyDescent="0.35">
      <c r="A9" s="4" t="s">
        <v>60</v>
      </c>
      <c r="B9" s="9">
        <v>40975</v>
      </c>
      <c r="C9" s="9"/>
      <c r="D9" s="26"/>
      <c r="E9" s="23"/>
      <c r="F9" s="23"/>
      <c r="G9" s="23"/>
      <c r="H9" s="29"/>
      <c r="I9" s="29"/>
      <c r="J9" s="29"/>
      <c r="K9" s="29"/>
    </row>
    <row r="10" spans="1:11" x14ac:dyDescent="0.35">
      <c r="A10" s="4" t="s">
        <v>59</v>
      </c>
      <c r="B10" s="35">
        <f>B9/3.28084</f>
        <v>12489.179600346253</v>
      </c>
      <c r="C10" s="35"/>
      <c r="D10" s="29"/>
      <c r="E10" s="29"/>
      <c r="F10" s="29"/>
      <c r="G10" s="29"/>
      <c r="H10" s="29"/>
      <c r="I10" s="29"/>
      <c r="J10" s="29"/>
      <c r="K10" s="29"/>
    </row>
    <row r="11" spans="1:11" x14ac:dyDescent="0.35">
      <c r="A11" s="18" t="s">
        <v>102</v>
      </c>
      <c r="B11" s="19" t="s">
        <v>113</v>
      </c>
      <c r="C11" s="29"/>
      <c r="D11" s="26" t="s">
        <v>63</v>
      </c>
      <c r="E11" s="35">
        <f>E8/(B12/3600)</f>
        <v>940</v>
      </c>
      <c r="F11" s="35">
        <f>F8/(B12/3600)</f>
        <v>940.70907941296684</v>
      </c>
      <c r="G11" s="35">
        <f>G8/(B12/3600)</f>
        <v>942.55316741241211</v>
      </c>
      <c r="H11" s="29"/>
      <c r="I11" s="29"/>
      <c r="J11" s="29"/>
      <c r="K11" s="29"/>
    </row>
    <row r="12" spans="1:11" x14ac:dyDescent="0.35">
      <c r="A12" s="18" t="s">
        <v>61</v>
      </c>
      <c r="B12" s="20">
        <f>LEFT(B11,2)*60+RIGHT(B11,2)</f>
        <v>40</v>
      </c>
      <c r="C12" s="29"/>
      <c r="D12" s="26" t="s">
        <v>62</v>
      </c>
      <c r="E12" s="35">
        <f>E11/1.852</f>
        <v>507.5593952483801</v>
      </c>
      <c r="F12" s="35">
        <f>F11/1.852</f>
        <v>507.94226750160192</v>
      </c>
      <c r="G12" s="35">
        <f>G11/1.852</f>
        <v>508.93799536307347</v>
      </c>
      <c r="H12" s="29"/>
      <c r="I12" s="29"/>
      <c r="J12" s="29"/>
      <c r="K12" s="29"/>
    </row>
    <row r="13" spans="1:11" x14ac:dyDescent="0.35">
      <c r="A13" s="4" t="s">
        <v>62</v>
      </c>
      <c r="B13" s="9">
        <v>508</v>
      </c>
      <c r="C13" s="29"/>
      <c r="D13" s="29"/>
      <c r="E13" s="29"/>
      <c r="F13" s="29"/>
      <c r="G13" s="29"/>
      <c r="H13" s="29"/>
      <c r="I13" s="29"/>
      <c r="J13" s="29"/>
      <c r="K13" s="29"/>
    </row>
    <row r="14" spans="1:11" x14ac:dyDescent="0.35">
      <c r="A14" s="4" t="s">
        <v>63</v>
      </c>
      <c r="B14" s="35">
        <f>B13*1.852</f>
        <v>940.81600000000003</v>
      </c>
      <c r="C14" s="29"/>
      <c r="D14" s="4" t="s">
        <v>101</v>
      </c>
      <c r="E14" s="54">
        <f>E12-B13</f>
        <v>-0.44060475161990098</v>
      </c>
      <c r="F14" s="54">
        <f>F12-B13</f>
        <v>-5.7732498398081589E-2</v>
      </c>
      <c r="G14" s="54">
        <f>G12-B13</f>
        <v>0.93799536307346898</v>
      </c>
      <c r="H14" s="29"/>
      <c r="I14" s="29"/>
      <c r="J14" s="29"/>
      <c r="K14" s="29"/>
    </row>
    <row r="15" spans="1:11" x14ac:dyDescent="0.35">
      <c r="A15" s="29"/>
      <c r="B15" s="29"/>
      <c r="C15" s="29"/>
      <c r="D15" s="4" t="s">
        <v>75</v>
      </c>
      <c r="E15" s="41">
        <f>(E12-B13)/B13</f>
        <v>-8.6733218822815155E-4</v>
      </c>
      <c r="F15" s="41">
        <f>(F12-B13)/B13</f>
        <v>-1.1364665038992439E-4</v>
      </c>
      <c r="G15" s="41">
        <f>(G12-B13)/B13</f>
        <v>1.8464475651052538E-3</v>
      </c>
      <c r="H15" s="29"/>
      <c r="I15" s="29"/>
      <c r="J15" s="29"/>
      <c r="K15" s="29"/>
    </row>
    <row r="16" spans="1:11" x14ac:dyDescent="0.35">
      <c r="A16" s="4" t="s">
        <v>64</v>
      </c>
      <c r="B16" s="9">
        <v>180</v>
      </c>
      <c r="C16" s="29"/>
      <c r="D16" s="29"/>
      <c r="E16" s="29"/>
      <c r="F16" s="29"/>
      <c r="G16" s="29"/>
      <c r="H16" s="29"/>
      <c r="I16" s="29"/>
      <c r="J16" s="29"/>
      <c r="K16" s="29"/>
    </row>
    <row r="17" spans="1:11" x14ac:dyDescent="0.35">
      <c r="A17" s="29"/>
      <c r="B17" s="29"/>
      <c r="C17" s="29"/>
      <c r="D17" s="4"/>
      <c r="E17" s="38"/>
      <c r="F17" s="38"/>
      <c r="G17" s="38"/>
      <c r="H17" s="29"/>
      <c r="I17" s="29"/>
      <c r="J17" s="29"/>
      <c r="K17" s="29"/>
    </row>
    <row r="18" spans="1:11" x14ac:dyDescent="0.35">
      <c r="A18" s="4" t="s">
        <v>65</v>
      </c>
      <c r="B18" s="9">
        <v>5.1999999999999998E-2</v>
      </c>
      <c r="C18" s="29"/>
      <c r="D18" s="33" t="s">
        <v>73</v>
      </c>
      <c r="E18" s="23">
        <f>DEGREES(ATAN2(F4,G4))</f>
        <v>0.60950657666944508</v>
      </c>
      <c r="F18" s="23">
        <f>DEGREES(ATAN2(F4,G4))</f>
        <v>0.60950657666944508</v>
      </c>
      <c r="G18" s="23">
        <f>DEGREES(ATAN2(F4,G4))</f>
        <v>0.60950657666944508</v>
      </c>
      <c r="H18" s="29"/>
      <c r="I18" s="29"/>
      <c r="J18" s="29"/>
      <c r="K18" s="29"/>
    </row>
    <row r="19" spans="1:11" x14ac:dyDescent="0.35">
      <c r="A19" s="4" t="s">
        <v>66</v>
      </c>
      <c r="B19" s="9">
        <v>-79.846000000000004</v>
      </c>
      <c r="C19" s="29"/>
      <c r="D19" s="4"/>
      <c r="E19" s="38"/>
      <c r="F19" s="38"/>
      <c r="G19" s="38"/>
      <c r="H19" s="29"/>
      <c r="I19" s="29"/>
      <c r="J19" s="29"/>
      <c r="K19" s="29"/>
    </row>
    <row r="20" spans="1:11" x14ac:dyDescent="0.35">
      <c r="A20" s="4" t="s">
        <v>67</v>
      </c>
      <c r="B20" s="9">
        <v>-4.2000000000000003E-2</v>
      </c>
      <c r="C20" s="29"/>
      <c r="D20" s="4"/>
      <c r="E20" s="38"/>
      <c r="F20" s="38"/>
      <c r="G20" s="38"/>
      <c r="H20" s="29"/>
      <c r="I20" s="29"/>
      <c r="J20" s="29"/>
      <c r="K20" s="29"/>
    </row>
    <row r="21" spans="1:11" x14ac:dyDescent="0.35">
      <c r="A21" s="4" t="s">
        <v>68</v>
      </c>
      <c r="B21" s="9">
        <v>-79.846999999999994</v>
      </c>
      <c r="C21" s="29"/>
      <c r="D21" s="29"/>
      <c r="E21" s="4" t="s">
        <v>48</v>
      </c>
      <c r="F21" s="4"/>
      <c r="G21" s="29"/>
      <c r="H21" s="29"/>
      <c r="I21" s="29"/>
      <c r="J21" s="29"/>
      <c r="K21" s="29"/>
    </row>
    <row r="22" spans="1:11" x14ac:dyDescent="0.35">
      <c r="A22" s="29"/>
      <c r="B22" s="29"/>
      <c r="C22" s="29"/>
      <c r="E22" s="4" t="s">
        <v>20</v>
      </c>
      <c r="F22" s="29"/>
      <c r="H22" s="29"/>
      <c r="I22" s="29"/>
      <c r="J22" s="29"/>
      <c r="K22" s="29"/>
    </row>
    <row r="23" spans="1:11" x14ac:dyDescent="0.35">
      <c r="A23" s="29"/>
      <c r="B23" s="29"/>
      <c r="C23" s="29"/>
      <c r="D23" s="29"/>
      <c r="E23" s="4" t="s">
        <v>76</v>
      </c>
      <c r="F23" s="4" t="s">
        <v>20</v>
      </c>
      <c r="G23" s="29"/>
      <c r="H23" s="29"/>
      <c r="I23" s="29"/>
      <c r="J23" s="29"/>
      <c r="K23" s="29"/>
    </row>
    <row r="24" spans="1:11" x14ac:dyDescent="0.35">
      <c r="A24" s="29"/>
      <c r="B24" s="29"/>
      <c r="C24" s="29"/>
      <c r="D24" s="29"/>
      <c r="E24" s="4" t="s">
        <v>57</v>
      </c>
      <c r="F24" s="4" t="s">
        <v>31</v>
      </c>
      <c r="G24" s="29"/>
      <c r="H24" s="29"/>
      <c r="I24" s="29"/>
      <c r="J24" s="29"/>
      <c r="K24" s="29"/>
    </row>
    <row r="25" spans="1:11" x14ac:dyDescent="0.35">
      <c r="A25" s="29"/>
      <c r="B25" s="29"/>
      <c r="C25" s="4"/>
      <c r="D25" s="4"/>
      <c r="E25" s="43">
        <f>180-DEGREES(ATAN(G4/F4))</f>
        <v>179.39049342333055</v>
      </c>
      <c r="F25" s="36">
        <f>E25-B16</f>
        <v>-0.60950657666944608</v>
      </c>
      <c r="G25" s="29"/>
      <c r="H25" s="29"/>
      <c r="I25" s="29"/>
      <c r="J25" s="29"/>
      <c r="K25" s="29"/>
    </row>
    <row r="26" spans="1:11" x14ac:dyDescent="0.35">
      <c r="A26" s="29"/>
      <c r="B26" s="29"/>
      <c r="C26" s="4"/>
      <c r="D26" s="4"/>
      <c r="G26" s="29"/>
      <c r="H26" s="29"/>
      <c r="I26" s="29"/>
      <c r="J26" s="29"/>
      <c r="K26" s="29"/>
    </row>
    <row r="27" spans="1:11" x14ac:dyDescent="0.35">
      <c r="A27" s="29"/>
      <c r="B27" s="29"/>
      <c r="C27" s="4"/>
      <c r="D27" s="4"/>
      <c r="G27" s="29"/>
      <c r="H27" s="29"/>
      <c r="I27" s="29"/>
      <c r="J27" s="29"/>
      <c r="K27" s="29"/>
    </row>
    <row r="28" spans="1:11" x14ac:dyDescent="0.35">
      <c r="A28" s="29"/>
      <c r="B28" s="29"/>
      <c r="C28" s="4"/>
      <c r="D28" s="4"/>
      <c r="G28" s="29"/>
      <c r="H28" s="29"/>
      <c r="I28" s="29"/>
      <c r="J28" s="29"/>
      <c r="K28" s="29"/>
    </row>
    <row r="34" spans="1:10" x14ac:dyDescent="0.35">
      <c r="A34" s="28" t="s">
        <v>92</v>
      </c>
      <c r="B34" s="29"/>
      <c r="C34" s="29"/>
      <c r="D34" s="49"/>
      <c r="E34" s="29"/>
      <c r="F34" s="29"/>
      <c r="G34" s="29"/>
      <c r="H34" s="29"/>
      <c r="I34" s="47" t="s">
        <v>5</v>
      </c>
      <c r="J34" s="46" t="s">
        <v>4</v>
      </c>
    </row>
    <row r="35" spans="1:10" x14ac:dyDescent="0.35">
      <c r="A35" s="28"/>
      <c r="B35" s="29"/>
      <c r="C35" s="29"/>
      <c r="D35" s="32"/>
      <c r="E35" s="29"/>
      <c r="F35" s="29"/>
      <c r="G35" s="29"/>
      <c r="H35" s="29"/>
    </row>
    <row r="36" spans="1:10" x14ac:dyDescent="0.35">
      <c r="A36" s="6">
        <v>2</v>
      </c>
      <c r="B36" s="40" t="s">
        <v>1</v>
      </c>
      <c r="C36" s="29"/>
      <c r="D36" s="39" t="s">
        <v>74</v>
      </c>
      <c r="E36" s="29"/>
      <c r="F36" s="4" t="s">
        <v>69</v>
      </c>
      <c r="G36" s="4" t="s">
        <v>70</v>
      </c>
      <c r="H36" s="29"/>
      <c r="I36" s="4" t="s">
        <v>41</v>
      </c>
      <c r="J36" s="4" t="s">
        <v>40</v>
      </c>
    </row>
    <row r="37" spans="1:10" x14ac:dyDescent="0.35">
      <c r="A37" s="4" t="s">
        <v>49</v>
      </c>
      <c r="B37" s="37">
        <v>44384</v>
      </c>
      <c r="C37" s="29"/>
      <c r="D37" s="29"/>
      <c r="E37" s="29"/>
      <c r="F37" s="20">
        <f>ABS(B51-B53)</f>
        <v>0.29300000000000015</v>
      </c>
      <c r="G37" s="20">
        <f>ABS(B52-B54)</f>
        <v>3.0000000000001137E-3</v>
      </c>
      <c r="H37" s="29"/>
      <c r="I37" s="47" t="s">
        <v>5</v>
      </c>
      <c r="J37" s="46" t="s">
        <v>4</v>
      </c>
    </row>
    <row r="38" spans="1:10" x14ac:dyDescent="0.35">
      <c r="A38" s="4" t="s">
        <v>54</v>
      </c>
      <c r="B38" s="9" t="s">
        <v>220</v>
      </c>
      <c r="C38" s="29"/>
      <c r="D38" s="9"/>
      <c r="E38" s="29"/>
      <c r="F38" s="29"/>
      <c r="G38" s="29"/>
      <c r="H38" s="29"/>
      <c r="I38" s="29"/>
      <c r="J38" s="29"/>
    </row>
    <row r="39" spans="1:10" x14ac:dyDescent="0.35">
      <c r="A39" s="4" t="s">
        <v>55</v>
      </c>
      <c r="B39" s="9" t="s">
        <v>108</v>
      </c>
      <c r="C39" s="9" t="s">
        <v>109</v>
      </c>
      <c r="D39" s="9"/>
      <c r="E39" s="4" t="s">
        <v>71</v>
      </c>
      <c r="F39" s="4" t="s">
        <v>72</v>
      </c>
      <c r="G39" s="4" t="s">
        <v>47</v>
      </c>
      <c r="H39" s="4"/>
      <c r="I39" s="29"/>
      <c r="J39" s="29"/>
    </row>
    <row r="40" spans="1:10" x14ac:dyDescent="0.35">
      <c r="A40" s="4" t="s">
        <v>56</v>
      </c>
      <c r="B40" s="9" t="s">
        <v>111</v>
      </c>
      <c r="C40" s="9" t="s">
        <v>112</v>
      </c>
      <c r="D40" s="4"/>
      <c r="E40" s="23"/>
      <c r="F40" s="23"/>
      <c r="G40" s="23"/>
      <c r="H40" s="4"/>
      <c r="I40" s="29"/>
      <c r="J40" s="29"/>
    </row>
    <row r="41" spans="1:10" x14ac:dyDescent="0.35">
      <c r="A41" s="29"/>
      <c r="B41" s="29"/>
      <c r="C41" s="29"/>
      <c r="D41" s="4" t="s">
        <v>82</v>
      </c>
      <c r="E41" s="23">
        <f>F37/360*40000</f>
        <v>32.555555555555571</v>
      </c>
      <c r="F41" s="23">
        <f>F37/360*2*PI()*6371</f>
        <v>32.580113506855724</v>
      </c>
      <c r="G41" s="23">
        <f>F37/360*2*PI()*(6371+B43/1000)</f>
        <v>32.634667680418595</v>
      </c>
      <c r="H41" s="29"/>
      <c r="I41" s="29"/>
      <c r="J41" s="29"/>
    </row>
    <row r="42" spans="1:10" x14ac:dyDescent="0.35">
      <c r="A42" s="4" t="s">
        <v>60</v>
      </c>
      <c r="B42" s="9">
        <v>35000</v>
      </c>
      <c r="C42" s="9"/>
      <c r="D42" s="26"/>
      <c r="E42" s="23"/>
      <c r="F42" s="23"/>
      <c r="G42" s="23"/>
      <c r="H42" s="29"/>
      <c r="I42" s="29"/>
      <c r="J42" s="29"/>
    </row>
    <row r="43" spans="1:10" x14ac:dyDescent="0.35">
      <c r="A43" s="4" t="s">
        <v>59</v>
      </c>
      <c r="B43" s="35">
        <f>B42/3.28084</f>
        <v>10667.99965862401</v>
      </c>
      <c r="C43" s="35"/>
      <c r="D43" s="29"/>
      <c r="E43" s="29"/>
      <c r="F43" s="29"/>
      <c r="G43" s="29"/>
      <c r="H43" s="29"/>
      <c r="I43" s="29"/>
      <c r="J43" s="29"/>
    </row>
    <row r="44" spans="1:10" x14ac:dyDescent="0.35">
      <c r="A44" s="18" t="s">
        <v>102</v>
      </c>
      <c r="B44" s="19" t="s">
        <v>221</v>
      </c>
      <c r="C44" s="29"/>
      <c r="D44" s="26" t="s">
        <v>63</v>
      </c>
      <c r="E44" s="35">
        <f>E41/(B45/3600)</f>
        <v>887.87878787878833</v>
      </c>
      <c r="F44" s="35">
        <f>F41/(B45/3600)</f>
        <v>888.54855018697435</v>
      </c>
      <c r="G44" s="35">
        <f>G41/(B45/3600)</f>
        <v>890.03639128414352</v>
      </c>
      <c r="H44" s="29"/>
      <c r="I44" s="29"/>
      <c r="J44" s="29"/>
    </row>
    <row r="45" spans="1:10" x14ac:dyDescent="0.35">
      <c r="A45" s="18" t="s">
        <v>61</v>
      </c>
      <c r="B45" s="20">
        <f>LEFT(B44,2)*60+RIGHT(B44,2)</f>
        <v>132</v>
      </c>
      <c r="C45" s="29"/>
      <c r="D45" s="26" t="s">
        <v>62</v>
      </c>
      <c r="E45" s="35">
        <f>E44/1.852</f>
        <v>479.41619215917297</v>
      </c>
      <c r="F45" s="35">
        <f>F44/1.852</f>
        <v>479.77783487417616</v>
      </c>
      <c r="G45" s="35">
        <f>G44/1.852</f>
        <v>480.58120479705372</v>
      </c>
      <c r="H45" s="29"/>
      <c r="I45" s="29"/>
      <c r="J45" s="29"/>
    </row>
    <row r="46" spans="1:10" x14ac:dyDescent="0.35">
      <c r="A46" s="4" t="s">
        <v>62</v>
      </c>
      <c r="B46" s="9">
        <v>480</v>
      </c>
      <c r="C46" s="29"/>
      <c r="D46" s="29"/>
      <c r="E46" s="29"/>
      <c r="F46" s="29"/>
      <c r="G46" s="29"/>
      <c r="H46" s="29"/>
      <c r="I46" s="29"/>
      <c r="J46" s="29"/>
    </row>
    <row r="47" spans="1:10" x14ac:dyDescent="0.35">
      <c r="A47" s="4" t="s">
        <v>63</v>
      </c>
      <c r="B47" s="35">
        <f>B46*1.852</f>
        <v>888.96</v>
      </c>
      <c r="C47" s="29"/>
      <c r="D47" s="4" t="s">
        <v>101</v>
      </c>
      <c r="E47" s="54">
        <f>E45-B46</f>
        <v>-0.58380784082703485</v>
      </c>
      <c r="F47" s="54">
        <f>F45-B46</f>
        <v>-0.2221651258238353</v>
      </c>
      <c r="G47" s="54">
        <f>G45-B46</f>
        <v>0.58120479705371508</v>
      </c>
      <c r="H47" s="29"/>
      <c r="I47" s="29"/>
      <c r="J47" s="29"/>
    </row>
    <row r="48" spans="1:10" x14ac:dyDescent="0.35">
      <c r="A48" s="29"/>
      <c r="B48" s="29"/>
      <c r="C48" s="29"/>
      <c r="D48" s="4" t="s">
        <v>75</v>
      </c>
      <c r="E48" s="41">
        <f>(E45-B46)/B46</f>
        <v>-1.2162663350563227E-3</v>
      </c>
      <c r="F48" s="41">
        <f>(F45-B46)/B46</f>
        <v>-4.6284401213299021E-4</v>
      </c>
      <c r="G48" s="41">
        <f>(G45-B46)/B46</f>
        <v>1.2108433271952397E-3</v>
      </c>
      <c r="H48" s="29"/>
      <c r="I48" s="29"/>
      <c r="J48" s="29"/>
    </row>
    <row r="49" spans="1:10" x14ac:dyDescent="0.35">
      <c r="A49" s="4" t="s">
        <v>64</v>
      </c>
      <c r="B49" s="9">
        <v>180</v>
      </c>
      <c r="C49" s="29"/>
      <c r="D49" s="29"/>
      <c r="E49" s="29"/>
      <c r="F49" s="29"/>
      <c r="G49" s="29"/>
      <c r="H49" s="29"/>
      <c r="I49" s="29"/>
      <c r="J49" s="29"/>
    </row>
    <row r="50" spans="1:10" x14ac:dyDescent="0.35">
      <c r="A50" s="29"/>
      <c r="B50" s="29"/>
      <c r="C50" s="29"/>
      <c r="D50" s="4"/>
      <c r="E50" s="38"/>
      <c r="F50" s="38"/>
      <c r="G50" s="38"/>
      <c r="H50" s="29"/>
      <c r="I50" s="29"/>
      <c r="J50" s="29"/>
    </row>
    <row r="51" spans="1:10" x14ac:dyDescent="0.35">
      <c r="A51" s="4" t="s">
        <v>65</v>
      </c>
      <c r="B51" s="9">
        <v>-1.2609999999999999</v>
      </c>
      <c r="C51" s="29"/>
      <c r="D51" s="33" t="s">
        <v>73</v>
      </c>
      <c r="E51" s="23">
        <f>DEGREES(ATAN2(F37,G37))</f>
        <v>0.58662570751057375</v>
      </c>
      <c r="F51" s="23">
        <f>DEGREES(ATAN2(F37,G37))</f>
        <v>0.58662570751057375</v>
      </c>
      <c r="G51" s="23">
        <f>DEGREES(ATAN2(F37,G37))</f>
        <v>0.58662570751057375</v>
      </c>
      <c r="H51" s="29"/>
      <c r="I51" s="29"/>
      <c r="J51" s="29"/>
    </row>
    <row r="52" spans="1:10" x14ac:dyDescent="0.35">
      <c r="A52" s="4" t="s">
        <v>66</v>
      </c>
      <c r="B52" s="9">
        <v>-79.858000000000004</v>
      </c>
      <c r="C52" s="29"/>
      <c r="D52" s="4"/>
      <c r="E52" s="38"/>
      <c r="F52" s="38"/>
      <c r="G52" s="38"/>
      <c r="H52" s="29"/>
      <c r="I52" s="29"/>
      <c r="J52" s="29"/>
    </row>
    <row r="53" spans="1:10" x14ac:dyDescent="0.35">
      <c r="A53" s="4" t="s">
        <v>67</v>
      </c>
      <c r="B53" s="9">
        <v>-1.554</v>
      </c>
      <c r="C53" s="29"/>
      <c r="D53" s="4"/>
      <c r="E53" s="38"/>
      <c r="F53" s="38"/>
      <c r="G53" s="38"/>
      <c r="H53" s="29"/>
      <c r="I53" s="29"/>
      <c r="J53" s="29"/>
    </row>
    <row r="54" spans="1:10" x14ac:dyDescent="0.35">
      <c r="A54" s="4" t="s">
        <v>68</v>
      </c>
      <c r="B54" s="9">
        <v>-79.861000000000004</v>
      </c>
      <c r="C54" s="29"/>
      <c r="D54" s="29"/>
      <c r="E54" s="4" t="s">
        <v>48</v>
      </c>
      <c r="F54" s="4"/>
      <c r="G54" s="29"/>
      <c r="H54" s="29"/>
      <c r="I54" s="29"/>
      <c r="J54" s="29"/>
    </row>
    <row r="55" spans="1:10" x14ac:dyDescent="0.35">
      <c r="A55" s="29"/>
      <c r="B55" s="29"/>
      <c r="C55" s="29"/>
      <c r="E55" s="4" t="s">
        <v>20</v>
      </c>
      <c r="F55" s="29"/>
      <c r="H55" s="29"/>
      <c r="I55" s="29"/>
      <c r="J55" s="29"/>
    </row>
    <row r="56" spans="1:10" x14ac:dyDescent="0.35">
      <c r="A56" s="29"/>
      <c r="B56" s="29"/>
      <c r="C56" s="29"/>
      <c r="D56" s="29"/>
      <c r="E56" s="4" t="s">
        <v>76</v>
      </c>
      <c r="F56" s="4" t="s">
        <v>20</v>
      </c>
      <c r="G56" s="29"/>
      <c r="H56" s="29"/>
      <c r="I56" s="29"/>
      <c r="J56" s="29"/>
    </row>
    <row r="57" spans="1:10" x14ac:dyDescent="0.35">
      <c r="A57" s="29"/>
      <c r="B57" s="29"/>
      <c r="C57" s="29"/>
      <c r="D57" s="29"/>
      <c r="E57" s="4" t="s">
        <v>57</v>
      </c>
      <c r="F57" s="4" t="s">
        <v>31</v>
      </c>
      <c r="G57" s="29"/>
      <c r="H57" s="29"/>
      <c r="I57" s="29"/>
      <c r="J57" s="29"/>
    </row>
    <row r="58" spans="1:10" x14ac:dyDescent="0.35">
      <c r="A58" s="29"/>
      <c r="B58" s="29"/>
      <c r="C58" s="4"/>
      <c r="D58" s="4"/>
      <c r="E58" s="43">
        <f>180-DEGREES(ATAN(G37/F37))</f>
        <v>179.41337429248944</v>
      </c>
      <c r="F58" s="36">
        <f>E58-B49</f>
        <v>-0.58662570751056364</v>
      </c>
      <c r="G58" s="29"/>
      <c r="H58" s="29"/>
      <c r="I58" s="29"/>
      <c r="J58" s="29"/>
    </row>
    <row r="59" spans="1:10" x14ac:dyDescent="0.35">
      <c r="A59" s="29"/>
      <c r="B59" s="29"/>
      <c r="C59" s="4"/>
      <c r="D59" s="4"/>
      <c r="G59" s="29"/>
      <c r="H59" s="29"/>
      <c r="I59" s="29"/>
      <c r="J59" s="29"/>
    </row>
    <row r="60" spans="1:10" x14ac:dyDescent="0.35">
      <c r="A60" s="29"/>
      <c r="B60" s="29"/>
      <c r="C60" s="4"/>
      <c r="D60" s="4"/>
      <c r="G60" s="29"/>
      <c r="H60" s="29"/>
      <c r="I60" s="29"/>
      <c r="J60" s="29"/>
    </row>
    <row r="61" spans="1:10" x14ac:dyDescent="0.35">
      <c r="A61" s="29"/>
      <c r="B61" s="29"/>
      <c r="C61" s="4"/>
      <c r="D61" s="4"/>
      <c r="G61" s="29"/>
      <c r="H61" s="29"/>
      <c r="I61" s="29"/>
      <c r="J61" s="29"/>
    </row>
    <row r="67" spans="1:10" x14ac:dyDescent="0.35">
      <c r="A67" s="28" t="s">
        <v>92</v>
      </c>
      <c r="B67" s="29"/>
      <c r="C67" s="29"/>
      <c r="D67" s="49"/>
      <c r="E67" s="29"/>
      <c r="F67" s="29"/>
      <c r="G67" s="29"/>
      <c r="H67" s="29"/>
      <c r="I67" s="47" t="s">
        <v>5</v>
      </c>
      <c r="J67" s="46" t="s">
        <v>4</v>
      </c>
    </row>
    <row r="68" spans="1:10" x14ac:dyDescent="0.35">
      <c r="A68" s="28"/>
      <c r="B68" s="29"/>
      <c r="C68" s="29"/>
      <c r="D68" s="32"/>
      <c r="E68" s="29"/>
      <c r="F68" s="29"/>
      <c r="G68" s="29"/>
      <c r="H68" s="29"/>
    </row>
    <row r="69" spans="1:10" x14ac:dyDescent="0.35">
      <c r="A69" s="6">
        <v>3</v>
      </c>
      <c r="B69" s="40" t="s">
        <v>1</v>
      </c>
      <c r="C69" s="29"/>
      <c r="D69" s="39" t="s">
        <v>74</v>
      </c>
      <c r="E69" s="29"/>
      <c r="F69" s="4" t="s">
        <v>69</v>
      </c>
      <c r="G69" s="4" t="s">
        <v>70</v>
      </c>
      <c r="H69" s="29"/>
      <c r="I69" s="4" t="s">
        <v>41</v>
      </c>
      <c r="J69" s="4" t="s">
        <v>40</v>
      </c>
    </row>
    <row r="70" spans="1:10" x14ac:dyDescent="0.35">
      <c r="A70" s="4" t="s">
        <v>49</v>
      </c>
      <c r="B70" s="37">
        <v>44393</v>
      </c>
      <c r="C70" s="29"/>
      <c r="D70" s="29"/>
      <c r="E70" s="29"/>
      <c r="F70" s="20">
        <f>ABS(B84-B86)</f>
        <v>0.2970000000000006</v>
      </c>
      <c r="G70" s="20">
        <f>ABS(B85-B87)</f>
        <v>2.0000000000095497E-3</v>
      </c>
      <c r="H70" s="29"/>
      <c r="I70" s="47" t="s">
        <v>5</v>
      </c>
      <c r="J70" s="46" t="s">
        <v>4</v>
      </c>
    </row>
    <row r="71" spans="1:10" x14ac:dyDescent="0.35">
      <c r="A71" s="4" t="s">
        <v>54</v>
      </c>
      <c r="B71" s="9" t="s">
        <v>247</v>
      </c>
      <c r="C71" s="29"/>
      <c r="D71" s="9"/>
      <c r="E71" s="29"/>
      <c r="F71" s="29"/>
      <c r="G71" s="29"/>
      <c r="H71" s="29"/>
      <c r="I71" s="29"/>
      <c r="J71" s="29"/>
    </row>
    <row r="72" spans="1:10" x14ac:dyDescent="0.35">
      <c r="A72" s="4" t="s">
        <v>55</v>
      </c>
      <c r="B72" s="9" t="s">
        <v>248</v>
      </c>
      <c r="C72" s="9" t="s">
        <v>249</v>
      </c>
      <c r="D72" s="9"/>
      <c r="E72" s="4" t="s">
        <v>71</v>
      </c>
      <c r="F72" s="4" t="s">
        <v>72</v>
      </c>
      <c r="G72" s="4" t="s">
        <v>47</v>
      </c>
      <c r="H72" s="4"/>
      <c r="I72" s="29"/>
      <c r="J72" s="29"/>
    </row>
    <row r="73" spans="1:10" x14ac:dyDescent="0.35">
      <c r="A73" s="4" t="s">
        <v>56</v>
      </c>
      <c r="B73" s="9" t="s">
        <v>251</v>
      </c>
      <c r="C73" s="9" t="s">
        <v>250</v>
      </c>
      <c r="D73" s="4"/>
      <c r="E73" s="23"/>
      <c r="F73" s="23"/>
      <c r="G73" s="23"/>
      <c r="H73" s="4"/>
      <c r="I73" s="29"/>
      <c r="J73" s="29"/>
    </row>
    <row r="74" spans="1:10" x14ac:dyDescent="0.35">
      <c r="A74" s="29"/>
      <c r="B74" s="29"/>
      <c r="C74" s="29"/>
      <c r="D74" s="4" t="s">
        <v>82</v>
      </c>
      <c r="E74" s="23">
        <f>F70/360*40000</f>
        <v>33.000000000000064</v>
      </c>
      <c r="F74" s="23">
        <f>F70/360*2*PI()*6371</f>
        <v>33.024893213434012</v>
      </c>
      <c r="G74" s="23">
        <f>F70/360*2*PI()*(6371+B76/1000)</f>
        <v>33.081772123598242</v>
      </c>
      <c r="H74" s="29"/>
      <c r="I74" s="29"/>
      <c r="J74" s="29"/>
    </row>
    <row r="75" spans="1:10" x14ac:dyDescent="0.35">
      <c r="A75" s="4" t="s">
        <v>60</v>
      </c>
      <c r="B75" s="9">
        <v>36000</v>
      </c>
      <c r="C75" s="9"/>
      <c r="D75" s="26"/>
      <c r="E75" s="23"/>
      <c r="F75" s="23"/>
      <c r="G75" s="23"/>
      <c r="H75" s="29"/>
      <c r="I75" s="29"/>
      <c r="J75" s="29"/>
    </row>
    <row r="76" spans="1:10" x14ac:dyDescent="0.35">
      <c r="A76" s="4" t="s">
        <v>59</v>
      </c>
      <c r="B76" s="35">
        <f>B75/3.28084</f>
        <v>10972.799648870412</v>
      </c>
      <c r="C76" s="35"/>
      <c r="D76" s="29"/>
      <c r="E76" s="29"/>
      <c r="F76" s="29"/>
      <c r="G76" s="29"/>
      <c r="H76" s="29"/>
      <c r="I76" s="29"/>
      <c r="J76" s="29"/>
    </row>
    <row r="77" spans="1:10" x14ac:dyDescent="0.35">
      <c r="A77" s="18" t="s">
        <v>102</v>
      </c>
      <c r="B77" s="19" t="s">
        <v>252</v>
      </c>
      <c r="C77" s="29"/>
      <c r="D77" s="26" t="s">
        <v>63</v>
      </c>
      <c r="E77" s="35">
        <f>E74/(B78/3600)</f>
        <v>825.00000000000159</v>
      </c>
      <c r="F77" s="35">
        <f>F74/(B78/3600)</f>
        <v>825.62233033585028</v>
      </c>
      <c r="G77" s="35">
        <f>G74/(B78/3600)</f>
        <v>827.04430308995597</v>
      </c>
      <c r="H77" s="29"/>
      <c r="I77" s="29"/>
      <c r="J77" s="29"/>
    </row>
    <row r="78" spans="1:10" x14ac:dyDescent="0.35">
      <c r="A78" s="18" t="s">
        <v>61</v>
      </c>
      <c r="B78" s="20">
        <f>LEFT(B77,2)*60+RIGHT(B77,2)</f>
        <v>144</v>
      </c>
      <c r="C78" s="29"/>
      <c r="D78" s="26" t="s">
        <v>62</v>
      </c>
      <c r="E78" s="35">
        <f>E77/1.852</f>
        <v>445.46436285097275</v>
      </c>
      <c r="F78" s="35">
        <f>F77/1.852</f>
        <v>445.80039434981114</v>
      </c>
      <c r="G78" s="35">
        <f>G77/1.852</f>
        <v>446.56819821271921</v>
      </c>
      <c r="H78" s="29"/>
      <c r="I78" s="29"/>
      <c r="J78" s="29"/>
    </row>
    <row r="79" spans="1:10" x14ac:dyDescent="0.35">
      <c r="A79" s="4" t="s">
        <v>62</v>
      </c>
      <c r="B79" s="9">
        <v>445</v>
      </c>
      <c r="C79" s="29"/>
      <c r="D79" s="29"/>
      <c r="E79" s="29"/>
      <c r="F79" s="29"/>
      <c r="G79" s="29"/>
      <c r="H79" s="29"/>
      <c r="I79" s="29"/>
      <c r="J79" s="29"/>
    </row>
    <row r="80" spans="1:10" x14ac:dyDescent="0.35">
      <c r="A80" s="4" t="s">
        <v>63</v>
      </c>
      <c r="B80" s="35">
        <f>B79*1.852</f>
        <v>824.14</v>
      </c>
      <c r="C80" s="29"/>
      <c r="D80" s="4" t="s">
        <v>101</v>
      </c>
      <c r="E80" s="54">
        <f>E78-B79</f>
        <v>0.46436285097274776</v>
      </c>
      <c r="F80" s="54">
        <f>F78-B79</f>
        <v>0.80039434981114255</v>
      </c>
      <c r="G80" s="54">
        <f>G78-B79</f>
        <v>1.56819821271921</v>
      </c>
      <c r="H80" s="29"/>
      <c r="I80" s="29"/>
      <c r="J80" s="29"/>
    </row>
    <row r="81" spans="1:10" x14ac:dyDescent="0.35">
      <c r="A81" s="29"/>
      <c r="B81" s="29"/>
      <c r="C81" s="29"/>
      <c r="D81" s="4" t="s">
        <v>75</v>
      </c>
      <c r="E81" s="41">
        <f>(E78-B79)/B79</f>
        <v>1.0435120246578601E-3</v>
      </c>
      <c r="F81" s="41">
        <f>(F78-B79)/B79</f>
        <v>1.7986389883396462E-3</v>
      </c>
      <c r="G81" s="41">
        <f>(G78-B79)/B79</f>
        <v>3.5240409274588987E-3</v>
      </c>
      <c r="H81" s="29"/>
      <c r="I81" s="29"/>
      <c r="J81" s="29"/>
    </row>
    <row r="82" spans="1:10" x14ac:dyDescent="0.35">
      <c r="A82" s="4" t="s">
        <v>64</v>
      </c>
      <c r="B82" s="9">
        <v>180</v>
      </c>
      <c r="C82" s="29"/>
      <c r="D82" s="29"/>
      <c r="E82" s="29"/>
      <c r="F82" s="29"/>
      <c r="G82" s="29"/>
      <c r="H82" s="29"/>
      <c r="I82" s="29"/>
      <c r="J82" s="29"/>
    </row>
    <row r="83" spans="1:10" x14ac:dyDescent="0.35">
      <c r="A83" s="29"/>
      <c r="B83" s="29"/>
      <c r="C83" s="29"/>
      <c r="D83" s="4"/>
      <c r="E83" s="38"/>
      <c r="F83" s="38"/>
      <c r="G83" s="38"/>
      <c r="H83" s="29"/>
      <c r="I83" s="29"/>
      <c r="J83" s="29"/>
    </row>
    <row r="84" spans="1:10" x14ac:dyDescent="0.35">
      <c r="A84" s="4" t="s">
        <v>65</v>
      </c>
      <c r="B84" s="9">
        <v>30.238</v>
      </c>
      <c r="C84" s="29"/>
      <c r="D84" s="33" t="s">
        <v>73</v>
      </c>
      <c r="E84" s="23">
        <f>DEGREES(ATAN2(F70,G70))</f>
        <v>0.38582433317132864</v>
      </c>
      <c r="F84" s="23">
        <f>DEGREES(ATAN2(F70,G70))</f>
        <v>0.38582433317132864</v>
      </c>
      <c r="G84" s="23">
        <f>DEGREES(ATAN2(F70,G70))</f>
        <v>0.38582433317132864</v>
      </c>
      <c r="H84" s="29"/>
      <c r="I84" s="29"/>
      <c r="J84" s="29"/>
    </row>
    <row r="85" spans="1:10" x14ac:dyDescent="0.35">
      <c r="A85" s="4" t="s">
        <v>66</v>
      </c>
      <c r="B85" s="9">
        <v>-80.700999999999993</v>
      </c>
      <c r="C85" s="29"/>
      <c r="D85" s="4"/>
      <c r="E85" s="38"/>
      <c r="F85" s="38"/>
      <c r="G85" s="38"/>
      <c r="H85" s="29"/>
      <c r="I85" s="29"/>
      <c r="J85" s="29"/>
    </row>
    <row r="86" spans="1:10" x14ac:dyDescent="0.35">
      <c r="A86" s="4" t="s">
        <v>67</v>
      </c>
      <c r="B86" s="9">
        <v>29.940999999999999</v>
      </c>
      <c r="C86" s="29"/>
      <c r="D86" s="4"/>
      <c r="E86" s="38"/>
      <c r="F86" s="38"/>
      <c r="G86" s="38"/>
      <c r="H86" s="29"/>
      <c r="I86" s="29"/>
      <c r="J86" s="29"/>
    </row>
    <row r="87" spans="1:10" x14ac:dyDescent="0.35">
      <c r="A87" s="4" t="s">
        <v>68</v>
      </c>
      <c r="B87" s="9">
        <v>-80.703000000000003</v>
      </c>
      <c r="C87" s="29"/>
      <c r="D87" s="29"/>
      <c r="E87" s="4" t="s">
        <v>48</v>
      </c>
      <c r="F87" s="4"/>
      <c r="G87" s="29"/>
      <c r="H87" s="29"/>
      <c r="I87" s="29"/>
      <c r="J87" s="29"/>
    </row>
    <row r="88" spans="1:10" x14ac:dyDescent="0.35">
      <c r="A88" s="29"/>
      <c r="B88" s="29"/>
      <c r="C88" s="29"/>
      <c r="E88" s="4" t="s">
        <v>20</v>
      </c>
      <c r="F88" s="29"/>
      <c r="H88" s="29"/>
      <c r="I88" s="29"/>
      <c r="J88" s="29"/>
    </row>
    <row r="89" spans="1:10" x14ac:dyDescent="0.35">
      <c r="A89" s="29"/>
      <c r="B89" s="29"/>
      <c r="C89" s="29"/>
      <c r="D89" s="29"/>
      <c r="E89" s="4" t="s">
        <v>76</v>
      </c>
      <c r="F89" s="4" t="s">
        <v>20</v>
      </c>
      <c r="G89" s="29"/>
      <c r="H89" s="29"/>
      <c r="I89" s="29"/>
      <c r="J89" s="29"/>
    </row>
    <row r="90" spans="1:10" x14ac:dyDescent="0.35">
      <c r="A90" s="29"/>
      <c r="B90" s="29"/>
      <c r="C90" s="29"/>
      <c r="D90" s="29"/>
      <c r="E90" s="4" t="s">
        <v>57</v>
      </c>
      <c r="F90" s="4" t="s">
        <v>31</v>
      </c>
      <c r="G90" s="29"/>
      <c r="H90" s="29"/>
      <c r="I90" s="29"/>
      <c r="J90" s="29"/>
    </row>
    <row r="91" spans="1:10" x14ac:dyDescent="0.35">
      <c r="A91" s="29"/>
      <c r="B91" s="29"/>
      <c r="C91" s="4"/>
      <c r="D91" s="4"/>
      <c r="E91" s="43">
        <f>180-DEGREES(ATAN(G70/F70))</f>
        <v>179.61417566682866</v>
      </c>
      <c r="F91" s="36">
        <f>E91-B82</f>
        <v>-0.38582433317134246</v>
      </c>
      <c r="G91" s="29"/>
      <c r="H91" s="29"/>
      <c r="I91" s="29"/>
      <c r="J91" s="29"/>
    </row>
    <row r="92" spans="1:10" x14ac:dyDescent="0.35">
      <c r="A92" s="29"/>
      <c r="B92" s="29"/>
      <c r="C92" s="4"/>
      <c r="D92" s="4"/>
      <c r="G92" s="29"/>
      <c r="H92" s="29"/>
      <c r="I92" s="29"/>
      <c r="J92" s="29"/>
    </row>
    <row r="93" spans="1:10" x14ac:dyDescent="0.35">
      <c r="A93" s="29"/>
      <c r="B93" s="29"/>
      <c r="C93" s="4"/>
      <c r="D93" s="4"/>
      <c r="G93" s="29"/>
      <c r="H93" s="29"/>
      <c r="I93" s="29"/>
      <c r="J93" s="29"/>
    </row>
    <row r="94" spans="1:10" x14ac:dyDescent="0.35">
      <c r="A94" s="29"/>
      <c r="B94" s="29"/>
      <c r="C94" s="4"/>
      <c r="D94" s="4"/>
      <c r="G94" s="29"/>
      <c r="H94" s="29"/>
      <c r="I94" s="29"/>
      <c r="J94" s="29"/>
    </row>
    <row r="100" spans="1:10" x14ac:dyDescent="0.35">
      <c r="A100" s="28" t="s">
        <v>92</v>
      </c>
      <c r="B100" s="29"/>
      <c r="C100" s="29"/>
      <c r="D100" s="49"/>
      <c r="E100" s="29"/>
      <c r="F100" s="29"/>
      <c r="G100" s="29"/>
      <c r="H100" s="29"/>
      <c r="I100" s="47" t="s">
        <v>5</v>
      </c>
      <c r="J100" s="46" t="s">
        <v>4</v>
      </c>
    </row>
    <row r="101" spans="1:10" x14ac:dyDescent="0.35">
      <c r="A101" s="28"/>
      <c r="B101" s="29"/>
      <c r="C101" s="29"/>
      <c r="D101" s="32"/>
      <c r="E101" s="29"/>
      <c r="F101" s="29"/>
      <c r="G101" s="29"/>
      <c r="H101" s="29"/>
    </row>
    <row r="102" spans="1:10" x14ac:dyDescent="0.35">
      <c r="A102" s="6">
        <v>4</v>
      </c>
      <c r="B102" s="40" t="s">
        <v>1</v>
      </c>
      <c r="C102" s="29"/>
      <c r="D102" s="39" t="s">
        <v>74</v>
      </c>
      <c r="E102" s="29"/>
      <c r="F102" s="4" t="s">
        <v>69</v>
      </c>
      <c r="G102" s="4" t="s">
        <v>70</v>
      </c>
      <c r="H102" s="29"/>
      <c r="I102" s="4" t="s">
        <v>41</v>
      </c>
      <c r="J102" s="4" t="s">
        <v>40</v>
      </c>
    </row>
    <row r="103" spans="1:10" x14ac:dyDescent="0.35">
      <c r="A103" s="4" t="s">
        <v>49</v>
      </c>
      <c r="B103" s="37">
        <v>44396</v>
      </c>
      <c r="C103" s="29"/>
      <c r="D103" s="29"/>
      <c r="E103" s="29"/>
      <c r="F103" s="20">
        <f>ABS(B117-B119)</f>
        <v>0.16900000000000004</v>
      </c>
      <c r="G103" s="20">
        <f>ABS(B118-B120)</f>
        <v>1.9999999999953388E-3</v>
      </c>
      <c r="H103" s="29"/>
      <c r="I103" s="47" t="s">
        <v>5</v>
      </c>
      <c r="J103" s="46" t="s">
        <v>4</v>
      </c>
    </row>
    <row r="104" spans="1:10" x14ac:dyDescent="0.35">
      <c r="A104" s="4" t="s">
        <v>54</v>
      </c>
      <c r="B104" s="9" t="s">
        <v>253</v>
      </c>
      <c r="C104" s="29"/>
      <c r="D104" s="9"/>
      <c r="E104" s="29"/>
      <c r="F104" s="29"/>
      <c r="G104" s="29"/>
      <c r="H104" s="29"/>
      <c r="I104" s="29"/>
      <c r="J104" s="29"/>
    </row>
    <row r="105" spans="1:10" x14ac:dyDescent="0.35">
      <c r="A105" s="4" t="s">
        <v>55</v>
      </c>
      <c r="B105" s="9" t="s">
        <v>108</v>
      </c>
      <c r="C105" s="9" t="s">
        <v>109</v>
      </c>
      <c r="D105" s="9"/>
      <c r="E105" s="4" t="s">
        <v>71</v>
      </c>
      <c r="F105" s="4" t="s">
        <v>72</v>
      </c>
      <c r="G105" s="4" t="s">
        <v>47</v>
      </c>
      <c r="H105" s="4"/>
      <c r="I105" s="29"/>
      <c r="J105" s="29"/>
    </row>
    <row r="106" spans="1:10" x14ac:dyDescent="0.35">
      <c r="A106" s="4" t="s">
        <v>56</v>
      </c>
      <c r="B106" s="9" t="s">
        <v>111</v>
      </c>
      <c r="C106" s="9" t="s">
        <v>112</v>
      </c>
      <c r="D106" s="4"/>
      <c r="E106" s="23"/>
      <c r="F106" s="23"/>
      <c r="G106" s="23"/>
      <c r="H106" s="4"/>
      <c r="I106" s="29"/>
      <c r="J106" s="29"/>
    </row>
    <row r="107" spans="1:10" x14ac:dyDescent="0.35">
      <c r="A107" s="29"/>
      <c r="B107" s="29"/>
      <c r="C107" s="29"/>
      <c r="D107" s="4" t="s">
        <v>82</v>
      </c>
      <c r="E107" s="23">
        <f>F103/360*40000</f>
        <v>18.777777777777782</v>
      </c>
      <c r="F107" s="23">
        <f>F103/360*2*PI()*6371</f>
        <v>18.79194260293043</v>
      </c>
      <c r="G107" s="23">
        <f>F103/360*2*PI()*(6371+B109/1000)</f>
        <v>18.823409003381368</v>
      </c>
      <c r="H107" s="29"/>
      <c r="I107" s="29"/>
      <c r="J107" s="29"/>
    </row>
    <row r="108" spans="1:10" x14ac:dyDescent="0.35">
      <c r="A108" s="4" t="s">
        <v>60</v>
      </c>
      <c r="B108" s="9">
        <v>35000</v>
      </c>
      <c r="C108" s="9"/>
      <c r="D108" s="26"/>
      <c r="E108" s="23"/>
      <c r="F108" s="23"/>
      <c r="G108" s="23"/>
      <c r="H108" s="29"/>
      <c r="I108" s="29"/>
      <c r="J108" s="29"/>
    </row>
    <row r="109" spans="1:10" x14ac:dyDescent="0.35">
      <c r="A109" s="4" t="s">
        <v>59</v>
      </c>
      <c r="B109" s="35">
        <f>B108/3.28084</f>
        <v>10667.99965862401</v>
      </c>
      <c r="C109" s="35"/>
      <c r="D109" s="29"/>
      <c r="E109" s="29"/>
      <c r="F109" s="29"/>
      <c r="G109" s="29"/>
      <c r="H109" s="29"/>
      <c r="I109" s="29"/>
      <c r="J109" s="29"/>
    </row>
    <row r="110" spans="1:10" x14ac:dyDescent="0.35">
      <c r="A110" s="18" t="s">
        <v>102</v>
      </c>
      <c r="B110" s="19" t="s">
        <v>254</v>
      </c>
      <c r="C110" s="29"/>
      <c r="D110" s="26" t="s">
        <v>63</v>
      </c>
      <c r="E110" s="35">
        <f>E107/(B111/3600)</f>
        <v>866.66666666666686</v>
      </c>
      <c r="F110" s="35">
        <f>F107/(B111/3600)</f>
        <v>867.32042782755832</v>
      </c>
      <c r="G110" s="35">
        <f>G107/(B111/3600)</f>
        <v>868.77272323298621</v>
      </c>
      <c r="H110" s="29"/>
      <c r="I110" s="29"/>
      <c r="J110" s="29"/>
    </row>
    <row r="111" spans="1:10" x14ac:dyDescent="0.35">
      <c r="A111" s="18" t="s">
        <v>61</v>
      </c>
      <c r="B111" s="20">
        <f>LEFT(B110,2)*60+RIGHT(B110,2)</f>
        <v>78</v>
      </c>
      <c r="C111" s="29"/>
      <c r="D111" s="26" t="s">
        <v>62</v>
      </c>
      <c r="E111" s="35">
        <f>E110/1.852</f>
        <v>467.96256299496048</v>
      </c>
      <c r="F111" s="35">
        <f>F110/1.852</f>
        <v>468.31556578161894</v>
      </c>
      <c r="G111" s="35">
        <f>G110/1.852</f>
        <v>469.0997425664072</v>
      </c>
      <c r="H111" s="29"/>
      <c r="I111" s="29"/>
      <c r="J111" s="29"/>
    </row>
    <row r="112" spans="1:10" x14ac:dyDescent="0.35">
      <c r="A112" s="4" t="s">
        <v>62</v>
      </c>
      <c r="B112" s="9">
        <v>467</v>
      </c>
      <c r="C112" s="29"/>
      <c r="D112" s="29"/>
      <c r="E112" s="29"/>
      <c r="F112" s="29"/>
      <c r="G112" s="29"/>
      <c r="H112" s="29"/>
      <c r="I112" s="29"/>
      <c r="J112" s="29"/>
    </row>
    <row r="113" spans="1:10" x14ac:dyDescent="0.35">
      <c r="A113" s="4" t="s">
        <v>63</v>
      </c>
      <c r="B113" s="35">
        <f>B112*1.852</f>
        <v>864.88400000000001</v>
      </c>
      <c r="C113" s="29"/>
      <c r="D113" s="4" t="s">
        <v>101</v>
      </c>
      <c r="E113" s="54">
        <f>E111-B112</f>
        <v>0.96256299496047859</v>
      </c>
      <c r="F113" s="54">
        <f>F111-B112</f>
        <v>1.3155657816189432</v>
      </c>
      <c r="G113" s="54">
        <f>G111-B112</f>
        <v>2.0997425664072011</v>
      </c>
      <c r="H113" s="29"/>
      <c r="I113" s="29"/>
      <c r="J113" s="29"/>
    </row>
    <row r="114" spans="1:10" x14ac:dyDescent="0.35">
      <c r="A114" s="29"/>
      <c r="B114" s="29"/>
      <c r="C114" s="29"/>
      <c r="D114" s="4" t="s">
        <v>75</v>
      </c>
      <c r="E114" s="41">
        <f>(E111-B112)/B112</f>
        <v>2.0611627301080912E-3</v>
      </c>
      <c r="F114" s="41">
        <f>(F111-B112)/B112</f>
        <v>2.8170573482204351E-3</v>
      </c>
      <c r="G114" s="41">
        <f>(G111-B112)/B112</f>
        <v>4.4962367589019298E-3</v>
      </c>
      <c r="H114" s="29"/>
      <c r="I114" s="29"/>
      <c r="J114" s="29"/>
    </row>
    <row r="115" spans="1:10" x14ac:dyDescent="0.35">
      <c r="A115" s="4" t="s">
        <v>64</v>
      </c>
      <c r="B115" s="9">
        <v>180</v>
      </c>
      <c r="C115" s="29"/>
      <c r="D115" s="29"/>
      <c r="E115" s="29"/>
      <c r="F115" s="29"/>
      <c r="G115" s="29"/>
      <c r="H115" s="29"/>
      <c r="I115" s="29"/>
      <c r="J115" s="29"/>
    </row>
    <row r="116" spans="1:10" x14ac:dyDescent="0.35">
      <c r="A116" s="29"/>
      <c r="B116" s="29"/>
      <c r="C116" s="29"/>
      <c r="D116" s="4"/>
      <c r="E116" s="38"/>
      <c r="F116" s="38"/>
      <c r="G116" s="38"/>
      <c r="H116" s="29"/>
      <c r="I116" s="29"/>
      <c r="J116" s="29"/>
    </row>
    <row r="117" spans="1:10" x14ac:dyDescent="0.35">
      <c r="A117" s="4" t="s">
        <v>65</v>
      </c>
      <c r="B117" s="9">
        <v>-1.7789999999999999</v>
      </c>
      <c r="C117" s="29"/>
      <c r="D117" s="33" t="s">
        <v>73</v>
      </c>
      <c r="E117" s="23">
        <f>DEGREES(ATAN2(F103,G103))</f>
        <v>0.67802491074972082</v>
      </c>
      <c r="F117" s="23">
        <f>DEGREES(ATAN2(F103,G103))</f>
        <v>0.67802491074972082</v>
      </c>
      <c r="G117" s="23">
        <f>DEGREES(ATAN2(F103,G103))</f>
        <v>0.67802491074972082</v>
      </c>
      <c r="H117" s="29"/>
      <c r="I117" s="29"/>
      <c r="J117" s="29"/>
    </row>
    <row r="118" spans="1:10" x14ac:dyDescent="0.35">
      <c r="A118" s="4" t="s">
        <v>66</v>
      </c>
      <c r="B118" s="9">
        <v>-79.863</v>
      </c>
      <c r="C118" s="29"/>
      <c r="D118" s="4"/>
      <c r="E118" s="38"/>
      <c r="F118" s="38"/>
      <c r="G118" s="38"/>
      <c r="H118" s="29"/>
      <c r="I118" s="29"/>
      <c r="J118" s="29"/>
    </row>
    <row r="119" spans="1:10" x14ac:dyDescent="0.35">
      <c r="A119" s="4" t="s">
        <v>67</v>
      </c>
      <c r="B119" s="9">
        <v>-1.948</v>
      </c>
      <c r="C119" s="29"/>
      <c r="D119" s="4"/>
      <c r="E119" s="38"/>
      <c r="F119" s="38"/>
      <c r="G119" s="38"/>
      <c r="H119" s="29"/>
      <c r="I119" s="29"/>
      <c r="J119" s="29"/>
    </row>
    <row r="120" spans="1:10" x14ac:dyDescent="0.35">
      <c r="A120" s="4" t="s">
        <v>68</v>
      </c>
      <c r="B120" s="9">
        <v>-79.864999999999995</v>
      </c>
      <c r="C120" s="29"/>
      <c r="D120" s="29"/>
      <c r="E120" s="4" t="s">
        <v>48</v>
      </c>
      <c r="F120" s="4"/>
      <c r="G120" s="29"/>
      <c r="H120" s="29"/>
      <c r="I120" s="29"/>
      <c r="J120" s="29"/>
    </row>
    <row r="121" spans="1:10" x14ac:dyDescent="0.35">
      <c r="A121" s="29"/>
      <c r="B121" s="29"/>
      <c r="C121" s="29"/>
      <c r="E121" s="4" t="s">
        <v>20</v>
      </c>
      <c r="F121" s="29"/>
      <c r="H121" s="29"/>
      <c r="I121" s="29"/>
      <c r="J121" s="29"/>
    </row>
    <row r="122" spans="1:10" x14ac:dyDescent="0.35">
      <c r="A122" s="29"/>
      <c r="B122" s="29"/>
      <c r="C122" s="29"/>
      <c r="D122" s="29"/>
      <c r="E122" s="4" t="s">
        <v>76</v>
      </c>
      <c r="F122" s="4" t="s">
        <v>20</v>
      </c>
      <c r="G122" s="29"/>
      <c r="H122" s="29"/>
      <c r="I122" s="29"/>
      <c r="J122" s="29"/>
    </row>
    <row r="123" spans="1:10" x14ac:dyDescent="0.35">
      <c r="A123" s="29"/>
      <c r="B123" s="29"/>
      <c r="C123" s="29"/>
      <c r="D123" s="29"/>
      <c r="E123" s="4" t="s">
        <v>57</v>
      </c>
      <c r="F123" s="4" t="s">
        <v>31</v>
      </c>
      <c r="G123" s="29"/>
      <c r="H123" s="29"/>
      <c r="I123" s="29"/>
      <c r="J123" s="29"/>
    </row>
    <row r="124" spans="1:10" x14ac:dyDescent="0.35">
      <c r="A124" s="29"/>
      <c r="B124" s="29"/>
      <c r="C124" s="4"/>
      <c r="D124" s="4"/>
      <c r="E124" s="43">
        <f>180-DEGREES(ATAN(G103/F103))</f>
        <v>179.32197508925029</v>
      </c>
      <c r="F124" s="36">
        <f>E124-B115</f>
        <v>-0.67802491074971272</v>
      </c>
      <c r="G124" s="29"/>
      <c r="H124" s="29"/>
      <c r="I124" s="29"/>
      <c r="J124" s="29"/>
    </row>
    <row r="125" spans="1:10" x14ac:dyDescent="0.35">
      <c r="A125" s="29"/>
      <c r="B125" s="29"/>
      <c r="C125" s="4"/>
      <c r="D125" s="4"/>
      <c r="G125" s="29"/>
      <c r="H125" s="29"/>
      <c r="I125" s="29"/>
      <c r="J125" s="29"/>
    </row>
    <row r="126" spans="1:10" x14ac:dyDescent="0.35">
      <c r="A126" s="29"/>
      <c r="B126" s="29"/>
      <c r="C126" s="4"/>
      <c r="D126" s="4"/>
      <c r="G126" s="29"/>
      <c r="H126" s="29"/>
      <c r="I126" s="29"/>
      <c r="J126" s="29"/>
    </row>
    <row r="127" spans="1:10" x14ac:dyDescent="0.35">
      <c r="A127" s="29"/>
      <c r="B127" s="29"/>
      <c r="C127" s="4"/>
      <c r="D127" s="4"/>
      <c r="G127" s="29"/>
      <c r="H127" s="29"/>
      <c r="I127" s="29"/>
      <c r="J127" s="29"/>
    </row>
  </sheetData>
  <pageMargins left="0.25" right="0.7" top="0.75" bottom="0.7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9530FF-91E2-4743-973F-8B51C13B76E6}">
  <sheetPr codeName="Sheet3"/>
  <dimension ref="A1:K160"/>
  <sheetViews>
    <sheetView view="pageLayout" topLeftCell="A134" zoomScaleNormal="100" workbookViewId="0">
      <selection activeCell="K161" sqref="K161"/>
    </sheetView>
  </sheetViews>
  <sheetFormatPr defaultRowHeight="14.5" x14ac:dyDescent="0.35"/>
  <cols>
    <col min="1" max="1" width="17.7265625" customWidth="1"/>
    <col min="2" max="2" width="18.54296875" customWidth="1"/>
    <col min="4" max="4" width="17.1796875" customWidth="1"/>
    <col min="5" max="5" width="15.81640625" customWidth="1"/>
    <col min="6" max="6" width="15.26953125" customWidth="1"/>
    <col min="7" max="7" width="14.26953125" customWidth="1"/>
  </cols>
  <sheetData>
    <row r="1" spans="1:11" x14ac:dyDescent="0.35">
      <c r="A1" s="28" t="s">
        <v>85</v>
      </c>
      <c r="B1" s="29"/>
      <c r="C1" s="29"/>
      <c r="D1" s="49"/>
      <c r="E1" s="29"/>
      <c r="F1" s="29"/>
      <c r="G1" s="29"/>
      <c r="H1" s="29"/>
      <c r="I1" s="47" t="s">
        <v>5</v>
      </c>
      <c r="J1" s="46" t="s">
        <v>4</v>
      </c>
      <c r="K1" s="29"/>
    </row>
    <row r="2" spans="1:11" x14ac:dyDescent="0.35">
      <c r="A2" s="28"/>
      <c r="B2" s="29"/>
      <c r="C2" s="29"/>
      <c r="D2" s="32"/>
      <c r="E2" s="29"/>
      <c r="F2" s="29"/>
      <c r="G2" s="29"/>
      <c r="H2" s="29"/>
      <c r="K2" s="29"/>
    </row>
    <row r="3" spans="1:11" x14ac:dyDescent="0.35">
      <c r="A3" s="6">
        <v>1</v>
      </c>
      <c r="B3" s="40" t="s">
        <v>1</v>
      </c>
      <c r="C3" s="29"/>
      <c r="D3" s="39" t="s">
        <v>74</v>
      </c>
      <c r="E3" s="29"/>
      <c r="F3" s="4" t="s">
        <v>69</v>
      </c>
      <c r="G3" s="4" t="s">
        <v>70</v>
      </c>
      <c r="H3" s="29"/>
      <c r="I3" s="4" t="s">
        <v>41</v>
      </c>
      <c r="J3" s="4" t="s">
        <v>40</v>
      </c>
      <c r="K3" s="29"/>
    </row>
    <row r="4" spans="1:11" x14ac:dyDescent="0.35">
      <c r="A4" s="4" t="s">
        <v>49</v>
      </c>
      <c r="B4" s="37">
        <v>44618</v>
      </c>
      <c r="C4" s="29"/>
      <c r="D4" s="29"/>
      <c r="E4" s="29"/>
      <c r="F4" s="20">
        <f>ABS(B18-B20)</f>
        <v>0</v>
      </c>
      <c r="G4" s="20">
        <f>ABS(B19-B21)</f>
        <v>0.50300000000000011</v>
      </c>
      <c r="H4" s="29"/>
      <c r="I4" s="47" t="s">
        <v>5</v>
      </c>
      <c r="J4" s="47" t="s">
        <v>5</v>
      </c>
      <c r="K4" s="29"/>
    </row>
    <row r="5" spans="1:11" x14ac:dyDescent="0.35">
      <c r="A5" s="4" t="s">
        <v>54</v>
      </c>
      <c r="B5" s="9" t="s">
        <v>125</v>
      </c>
      <c r="C5" s="29"/>
      <c r="D5" s="9"/>
      <c r="E5" s="29"/>
      <c r="F5" s="29"/>
      <c r="G5" s="29"/>
      <c r="H5" s="29"/>
      <c r="I5" s="29"/>
      <c r="J5" s="29"/>
      <c r="K5" s="29"/>
    </row>
    <row r="6" spans="1:11" x14ac:dyDescent="0.35">
      <c r="A6" s="4" t="s">
        <v>55</v>
      </c>
      <c r="B6" s="9" t="s">
        <v>87</v>
      </c>
      <c r="C6" s="9" t="s">
        <v>127</v>
      </c>
      <c r="D6" s="9"/>
      <c r="E6" s="4" t="s">
        <v>71</v>
      </c>
      <c r="F6" s="4" t="s">
        <v>72</v>
      </c>
      <c r="G6" s="4" t="s">
        <v>47</v>
      </c>
      <c r="H6" s="4"/>
      <c r="I6" s="29"/>
      <c r="J6" s="29"/>
      <c r="K6" s="29"/>
    </row>
    <row r="7" spans="1:11" x14ac:dyDescent="0.35">
      <c r="A7" s="4" t="s">
        <v>56</v>
      </c>
      <c r="B7" s="9" t="s">
        <v>126</v>
      </c>
      <c r="C7" s="9" t="s">
        <v>128</v>
      </c>
      <c r="D7" s="4"/>
      <c r="E7" s="23"/>
      <c r="F7" s="23"/>
      <c r="G7" s="23"/>
      <c r="H7" s="4"/>
      <c r="I7" s="29"/>
      <c r="J7" s="29"/>
      <c r="K7" s="29"/>
    </row>
    <row r="8" spans="1:11" x14ac:dyDescent="0.35">
      <c r="A8" s="29"/>
      <c r="B8" s="29"/>
      <c r="C8" s="29"/>
      <c r="D8" s="4" t="s">
        <v>82</v>
      </c>
      <c r="E8" s="23">
        <f>G4/360*40000*COS(RADIANS(B18))</f>
        <v>31.242965196237996</v>
      </c>
      <c r="F8" s="23">
        <f>G4/360*2*PI()*6371*COS(RADIANS(B18))</f>
        <v>31.266533008387668</v>
      </c>
      <c r="G8" s="23">
        <f>G4/360*2*PI()*(6371+B10/1000)*COS(RADIANS(B18))</f>
        <v>31.318887640856637</v>
      </c>
      <c r="H8" s="29"/>
      <c r="I8" s="29"/>
      <c r="J8" s="29"/>
      <c r="K8" s="29"/>
    </row>
    <row r="9" spans="1:11" x14ac:dyDescent="0.35">
      <c r="A9" s="4" t="s">
        <v>60</v>
      </c>
      <c r="B9" s="9">
        <v>35000</v>
      </c>
      <c r="C9" s="9"/>
      <c r="D9" s="26"/>
      <c r="E9" s="23"/>
      <c r="F9" s="23"/>
      <c r="G9" s="23"/>
      <c r="H9" s="29"/>
      <c r="I9" s="29"/>
      <c r="J9" s="29"/>
      <c r="K9" s="29"/>
    </row>
    <row r="10" spans="1:11" x14ac:dyDescent="0.35">
      <c r="A10" s="4" t="s">
        <v>59</v>
      </c>
      <c r="B10" s="35">
        <f>B9/3.28084</f>
        <v>10667.99965862401</v>
      </c>
      <c r="C10" s="35"/>
      <c r="D10" s="29"/>
      <c r="E10" s="29"/>
      <c r="F10" s="29"/>
      <c r="G10" s="29"/>
      <c r="H10" s="29"/>
      <c r="I10" s="29"/>
      <c r="J10" s="29"/>
      <c r="K10" s="29"/>
    </row>
    <row r="11" spans="1:11" x14ac:dyDescent="0.35">
      <c r="A11" s="18" t="s">
        <v>102</v>
      </c>
      <c r="B11" s="19" t="s">
        <v>129</v>
      </c>
      <c r="C11" s="29"/>
      <c r="D11" s="26" t="s">
        <v>63</v>
      </c>
      <c r="E11" s="35">
        <f>E8/(B12/3600)</f>
        <v>1061.081836853366</v>
      </c>
      <c r="F11" s="35">
        <f>F8/(B12/3600)</f>
        <v>1061.8822531150529</v>
      </c>
      <c r="G11" s="35">
        <f>G8/(B12/3600)</f>
        <v>1063.6603349724896</v>
      </c>
      <c r="H11" s="29"/>
      <c r="I11" s="29"/>
      <c r="J11" s="29"/>
      <c r="K11" s="29"/>
    </row>
    <row r="12" spans="1:11" x14ac:dyDescent="0.35">
      <c r="A12" s="18" t="s">
        <v>61</v>
      </c>
      <c r="B12" s="20">
        <f>LEFT(B11,2)*60+RIGHT(B11,2)</f>
        <v>106</v>
      </c>
      <c r="C12" s="29"/>
      <c r="D12" s="26" t="s">
        <v>62</v>
      </c>
      <c r="E12" s="35">
        <f>E11/1.852</f>
        <v>572.93835683227098</v>
      </c>
      <c r="F12" s="35">
        <f>F11/1.852</f>
        <v>573.37054703836543</v>
      </c>
      <c r="G12" s="35">
        <f>G11/1.852</f>
        <v>574.33063443438959</v>
      </c>
      <c r="H12" s="29"/>
      <c r="I12" s="29"/>
      <c r="J12" s="29"/>
      <c r="K12" s="29"/>
    </row>
    <row r="13" spans="1:11" x14ac:dyDescent="0.35">
      <c r="A13" s="4" t="s">
        <v>62</v>
      </c>
      <c r="B13" s="9">
        <v>569</v>
      </c>
      <c r="C13" s="29"/>
      <c r="D13" s="29"/>
      <c r="E13" s="29"/>
      <c r="F13" s="29"/>
      <c r="G13" s="29"/>
      <c r="H13" s="29"/>
      <c r="I13" s="29"/>
      <c r="J13" s="29"/>
      <c r="K13" s="29"/>
    </row>
    <row r="14" spans="1:11" x14ac:dyDescent="0.35">
      <c r="A14" s="4" t="s">
        <v>63</v>
      </c>
      <c r="B14" s="35">
        <f>B13*1.852</f>
        <v>1053.788</v>
      </c>
      <c r="C14" s="29"/>
      <c r="D14" s="4" t="s">
        <v>101</v>
      </c>
      <c r="E14" s="54">
        <f>E12-B13</f>
        <v>3.9383568322709834</v>
      </c>
      <c r="F14" s="54">
        <f>F12-B13</f>
        <v>4.3705470383654301</v>
      </c>
      <c r="G14" s="54">
        <f>G12-B13</f>
        <v>5.3306344343895944</v>
      </c>
      <c r="H14" s="29"/>
      <c r="I14" s="29"/>
      <c r="J14" s="29"/>
      <c r="K14" s="29"/>
    </row>
    <row r="15" spans="1:11" x14ac:dyDescent="0.35">
      <c r="A15" s="29"/>
      <c r="B15" s="29"/>
      <c r="C15" s="29"/>
      <c r="D15" s="4" t="s">
        <v>75</v>
      </c>
      <c r="E15" s="41">
        <f>(E12-B13)/B13</f>
        <v>6.9215410057486531E-3</v>
      </c>
      <c r="F15" s="41">
        <f>(F12-B13)/B13</f>
        <v>7.6811020006422323E-3</v>
      </c>
      <c r="G15" s="41">
        <f>(G12-B13)/B13</f>
        <v>9.36842607098347E-3</v>
      </c>
      <c r="H15" s="29"/>
      <c r="I15" s="29"/>
      <c r="J15" s="29"/>
      <c r="K15" s="29"/>
    </row>
    <row r="16" spans="1:11" x14ac:dyDescent="0.35">
      <c r="A16" s="4" t="s">
        <v>64</v>
      </c>
      <c r="B16" s="9">
        <v>90</v>
      </c>
      <c r="C16" s="29"/>
      <c r="D16" s="29"/>
      <c r="E16" s="29"/>
      <c r="F16" s="29"/>
      <c r="G16" s="29"/>
      <c r="H16" s="29"/>
      <c r="I16" s="29"/>
      <c r="J16" s="29"/>
      <c r="K16" s="29"/>
    </row>
    <row r="17" spans="1:11" x14ac:dyDescent="0.35">
      <c r="A17" s="29"/>
      <c r="B17" s="29"/>
      <c r="C17" s="29"/>
      <c r="D17" s="4"/>
      <c r="E17" s="38"/>
      <c r="F17" s="38"/>
      <c r="G17" s="38"/>
      <c r="H17" s="29"/>
      <c r="I17" s="29"/>
      <c r="J17" s="29"/>
      <c r="K17" s="29"/>
    </row>
    <row r="18" spans="1:11" x14ac:dyDescent="0.35">
      <c r="A18" s="4" t="s">
        <v>65</v>
      </c>
      <c r="B18" s="9">
        <v>56.012</v>
      </c>
      <c r="C18" s="29"/>
      <c r="D18" s="33" t="s">
        <v>73</v>
      </c>
      <c r="E18" s="23">
        <f>DEGREES(ATAN2(F4,G4))</f>
        <v>90</v>
      </c>
      <c r="F18" s="23">
        <f>DEGREES(ATAN2(F4,G4))</f>
        <v>90</v>
      </c>
      <c r="G18" s="23">
        <f>DEGREES(ATAN2(F4,G4))</f>
        <v>90</v>
      </c>
      <c r="H18" s="29"/>
      <c r="I18" s="29"/>
      <c r="J18" s="29"/>
      <c r="K18" s="29"/>
    </row>
    <row r="19" spans="1:11" x14ac:dyDescent="0.35">
      <c r="A19" s="4" t="s">
        <v>66</v>
      </c>
      <c r="B19" s="9">
        <v>-19.16</v>
      </c>
      <c r="C19" s="29"/>
      <c r="D19" s="4"/>
      <c r="E19" s="38"/>
      <c r="F19" s="38"/>
      <c r="G19" s="38"/>
      <c r="H19" s="29"/>
      <c r="I19" s="29"/>
      <c r="J19" s="29"/>
      <c r="K19" s="29"/>
    </row>
    <row r="20" spans="1:11" x14ac:dyDescent="0.35">
      <c r="A20" s="4" t="s">
        <v>67</v>
      </c>
      <c r="B20" s="9">
        <v>56.012</v>
      </c>
      <c r="C20" s="29"/>
      <c r="D20" s="4"/>
      <c r="E20" s="38"/>
      <c r="F20" s="38"/>
      <c r="G20" s="38"/>
      <c r="H20" s="29"/>
      <c r="I20" s="29"/>
      <c r="J20" s="29"/>
      <c r="K20" s="29"/>
    </row>
    <row r="21" spans="1:11" x14ac:dyDescent="0.35">
      <c r="A21" s="4" t="s">
        <v>68</v>
      </c>
      <c r="B21" s="9">
        <v>-18.657</v>
      </c>
      <c r="C21" s="29"/>
      <c r="D21" s="29"/>
      <c r="E21" s="4" t="s">
        <v>48</v>
      </c>
      <c r="F21" s="4"/>
      <c r="G21" s="29"/>
      <c r="H21" s="29"/>
      <c r="I21" s="29"/>
      <c r="J21" s="29"/>
      <c r="K21" s="29"/>
    </row>
    <row r="22" spans="1:11" x14ac:dyDescent="0.35">
      <c r="A22" s="29"/>
      <c r="B22" s="29"/>
      <c r="C22" s="29"/>
      <c r="E22" s="4" t="s">
        <v>20</v>
      </c>
      <c r="F22" s="29"/>
      <c r="H22" s="29"/>
      <c r="I22" s="29"/>
      <c r="J22" s="29"/>
      <c r="K22" s="29"/>
    </row>
    <row r="23" spans="1:11" x14ac:dyDescent="0.35">
      <c r="A23" s="29"/>
      <c r="B23" s="29"/>
      <c r="C23" s="29"/>
      <c r="D23" s="29"/>
      <c r="E23" s="4" t="s">
        <v>76</v>
      </c>
      <c r="F23" s="4" t="s">
        <v>20</v>
      </c>
      <c r="G23" s="29"/>
      <c r="H23" s="29"/>
      <c r="I23" s="29"/>
      <c r="J23" s="29"/>
      <c r="K23" s="29"/>
    </row>
    <row r="24" spans="1:11" x14ac:dyDescent="0.35">
      <c r="A24" s="29"/>
      <c r="B24" s="29"/>
      <c r="C24" s="29"/>
      <c r="D24" s="29"/>
      <c r="E24" s="4" t="s">
        <v>57</v>
      </c>
      <c r="F24" s="4" t="s">
        <v>31</v>
      </c>
      <c r="G24" s="29"/>
      <c r="H24" s="29"/>
      <c r="I24" s="29"/>
      <c r="J24" s="29"/>
      <c r="K24" s="29"/>
    </row>
    <row r="25" spans="1:11" x14ac:dyDescent="0.35">
      <c r="A25" s="29"/>
      <c r="B25" s="29"/>
      <c r="C25" s="4"/>
      <c r="D25" s="4"/>
      <c r="E25" s="43">
        <f>90+DEGREES(ATAN(F4/G4))</f>
        <v>90</v>
      </c>
      <c r="F25" s="36">
        <f>E25-B16</f>
        <v>0</v>
      </c>
      <c r="G25" s="29"/>
      <c r="H25" s="29"/>
      <c r="I25" s="29"/>
      <c r="J25" s="29"/>
      <c r="K25" s="29"/>
    </row>
    <row r="26" spans="1:11" x14ac:dyDescent="0.35">
      <c r="A26" s="29"/>
      <c r="B26" s="29"/>
      <c r="C26" s="4"/>
      <c r="D26" s="4"/>
      <c r="G26" s="29"/>
      <c r="H26" s="29"/>
      <c r="I26" s="29"/>
      <c r="J26" s="29"/>
      <c r="K26" s="29"/>
    </row>
    <row r="27" spans="1:11" x14ac:dyDescent="0.35">
      <c r="A27" s="29"/>
      <c r="B27" s="29"/>
      <c r="C27" s="4"/>
      <c r="D27" s="4"/>
      <c r="G27" s="29"/>
      <c r="H27" s="29"/>
      <c r="I27" s="29"/>
      <c r="J27" s="29"/>
      <c r="K27" s="29"/>
    </row>
    <row r="28" spans="1:11" x14ac:dyDescent="0.35">
      <c r="A28" s="29"/>
      <c r="B28" s="29"/>
      <c r="C28" s="4"/>
      <c r="D28" s="4"/>
      <c r="G28" s="29"/>
      <c r="H28" s="29"/>
      <c r="I28" s="29"/>
      <c r="J28" s="29"/>
      <c r="K28" s="29"/>
    </row>
    <row r="29" spans="1:11" x14ac:dyDescent="0.35">
      <c r="A29" s="29"/>
      <c r="B29" s="29"/>
      <c r="C29" s="31"/>
      <c r="D29" s="31"/>
      <c r="G29" s="29"/>
      <c r="H29" s="29"/>
      <c r="I29" s="29"/>
      <c r="J29" s="29"/>
      <c r="K29" s="29"/>
    </row>
    <row r="30" spans="1:11" x14ac:dyDescent="0.35">
      <c r="A30" s="29"/>
      <c r="B30" s="29"/>
      <c r="C30" s="29"/>
      <c r="D30" s="29"/>
      <c r="E30" s="29"/>
      <c r="F30" s="29"/>
      <c r="G30" s="29"/>
      <c r="H30" s="29"/>
      <c r="I30" s="29"/>
      <c r="J30" s="29"/>
      <c r="K30" s="29"/>
    </row>
    <row r="31" spans="1:11" x14ac:dyDescent="0.35">
      <c r="A31" s="29"/>
      <c r="B31" s="29"/>
      <c r="C31" s="29"/>
      <c r="D31" s="29"/>
      <c r="E31" s="29"/>
      <c r="F31" s="29"/>
      <c r="G31" s="29"/>
      <c r="H31" s="29"/>
      <c r="I31" s="29"/>
      <c r="J31" s="29"/>
      <c r="K31" s="29"/>
    </row>
    <row r="32" spans="1:11" x14ac:dyDescent="0.35">
      <c r="A32" s="29"/>
      <c r="B32" s="29"/>
      <c r="C32" s="29"/>
      <c r="D32" s="29"/>
      <c r="E32" s="29"/>
      <c r="F32" s="29"/>
      <c r="G32" s="29"/>
      <c r="H32" s="29"/>
      <c r="I32" s="29"/>
      <c r="J32" s="29"/>
      <c r="K32" s="29"/>
    </row>
    <row r="33" spans="1:11" x14ac:dyDescent="0.35">
      <c r="A33" s="29"/>
      <c r="B33" s="29"/>
      <c r="C33" s="29"/>
      <c r="D33" s="29"/>
      <c r="E33" s="29"/>
      <c r="F33" s="29"/>
      <c r="G33" s="29"/>
      <c r="H33" s="29"/>
      <c r="I33" s="29"/>
      <c r="J33" s="29"/>
      <c r="K33" s="29"/>
    </row>
    <row r="34" spans="1:11" x14ac:dyDescent="0.35">
      <c r="A34" s="28" t="s">
        <v>85</v>
      </c>
      <c r="B34" s="29"/>
      <c r="C34" s="29"/>
      <c r="D34" s="49"/>
      <c r="E34" s="29"/>
      <c r="F34" s="29"/>
      <c r="G34" s="29"/>
      <c r="H34" s="29"/>
      <c r="I34" s="47" t="s">
        <v>5</v>
      </c>
      <c r="J34" s="46" t="s">
        <v>4</v>
      </c>
      <c r="K34" s="29"/>
    </row>
    <row r="35" spans="1:11" x14ac:dyDescent="0.35">
      <c r="A35" s="28"/>
      <c r="B35" s="29"/>
      <c r="C35" s="29"/>
      <c r="D35" s="32"/>
      <c r="E35" s="29"/>
      <c r="F35" s="29"/>
      <c r="G35" s="29"/>
      <c r="H35" s="29"/>
      <c r="K35" s="29"/>
    </row>
    <row r="36" spans="1:11" x14ac:dyDescent="0.35">
      <c r="A36" s="6">
        <v>2</v>
      </c>
      <c r="B36" s="40" t="s">
        <v>1</v>
      </c>
      <c r="C36" s="29"/>
      <c r="D36" s="39" t="s">
        <v>74</v>
      </c>
      <c r="E36" s="29"/>
      <c r="F36" s="4" t="s">
        <v>69</v>
      </c>
      <c r="G36" s="4" t="s">
        <v>70</v>
      </c>
      <c r="H36" s="29"/>
      <c r="I36" s="4" t="s">
        <v>41</v>
      </c>
      <c r="J36" s="4" t="s">
        <v>40</v>
      </c>
      <c r="K36" s="29"/>
    </row>
    <row r="37" spans="1:11" x14ac:dyDescent="0.35">
      <c r="A37" s="4" t="s">
        <v>49</v>
      </c>
      <c r="B37" s="37">
        <v>44643</v>
      </c>
      <c r="C37" s="29"/>
      <c r="D37" s="29"/>
      <c r="E37" s="29"/>
      <c r="F37" s="20">
        <f>ABS(B51-B53)</f>
        <v>0</v>
      </c>
      <c r="G37" s="20">
        <f>ABS(B52-B54)</f>
        <v>0.62299999999999756</v>
      </c>
      <c r="H37" s="29"/>
      <c r="I37" s="47" t="s">
        <v>5</v>
      </c>
      <c r="J37" s="47" t="s">
        <v>5</v>
      </c>
      <c r="K37" s="29"/>
    </row>
    <row r="38" spans="1:11" x14ac:dyDescent="0.35">
      <c r="A38" s="4" t="s">
        <v>54</v>
      </c>
      <c r="B38" s="9" t="s">
        <v>135</v>
      </c>
      <c r="C38" s="29"/>
      <c r="D38" s="9"/>
      <c r="E38" s="29"/>
      <c r="F38" s="29"/>
      <c r="G38" s="29"/>
      <c r="H38" s="29"/>
      <c r="I38" s="29"/>
      <c r="J38" s="29"/>
      <c r="K38" s="29"/>
    </row>
    <row r="39" spans="1:11" x14ac:dyDescent="0.35">
      <c r="A39" s="4" t="s">
        <v>55</v>
      </c>
      <c r="B39" s="9" t="s">
        <v>138</v>
      </c>
      <c r="C39" s="9" t="s">
        <v>136</v>
      </c>
      <c r="E39" s="4" t="s">
        <v>71</v>
      </c>
      <c r="F39" s="4" t="s">
        <v>72</v>
      </c>
      <c r="G39" s="4" t="s">
        <v>47</v>
      </c>
      <c r="H39" s="4"/>
      <c r="I39" s="29"/>
      <c r="J39" s="29"/>
      <c r="K39" s="29"/>
    </row>
    <row r="40" spans="1:11" x14ac:dyDescent="0.35">
      <c r="A40" s="4" t="s">
        <v>56</v>
      </c>
      <c r="B40" s="9" t="s">
        <v>139</v>
      </c>
      <c r="C40" s="9" t="s">
        <v>137</v>
      </c>
      <c r="E40" s="23"/>
      <c r="F40" s="23"/>
      <c r="G40" s="23"/>
      <c r="H40" s="4"/>
      <c r="I40" s="29"/>
      <c r="J40" s="29"/>
      <c r="K40" s="29"/>
    </row>
    <row r="41" spans="1:11" x14ac:dyDescent="0.35">
      <c r="A41" s="29"/>
      <c r="B41" s="29"/>
      <c r="C41" s="29"/>
      <c r="D41" s="4" t="s">
        <v>82</v>
      </c>
      <c r="E41" s="23">
        <f>G37/360*40000*COS(RADIANS(B51))</f>
        <v>41.616506443821187</v>
      </c>
      <c r="F41" s="23">
        <f>G37/360*2*PI()*6371*COS(RADIANS(B51))</f>
        <v>41.647899431011524</v>
      </c>
      <c r="G41" s="23">
        <f>G37/360*2*PI()*(6371+B43/1000)*COS(RADIANS(B51))</f>
        <v>41.729592328979599</v>
      </c>
      <c r="H41" s="29"/>
      <c r="I41" s="29"/>
      <c r="J41" s="29"/>
      <c r="K41" s="29"/>
    </row>
    <row r="42" spans="1:11" x14ac:dyDescent="0.35">
      <c r="A42" s="4" t="s">
        <v>60</v>
      </c>
      <c r="B42" s="9">
        <v>41000</v>
      </c>
      <c r="C42" s="9"/>
      <c r="D42" s="26"/>
      <c r="E42" s="23"/>
      <c r="F42" s="23"/>
      <c r="G42" s="23"/>
      <c r="H42" s="29"/>
      <c r="I42" s="29"/>
      <c r="J42" s="29"/>
      <c r="K42" s="29"/>
    </row>
    <row r="43" spans="1:11" x14ac:dyDescent="0.35">
      <c r="A43" s="4" t="s">
        <v>59</v>
      </c>
      <c r="B43" s="35">
        <f>B42/3.28084</f>
        <v>12496.799600102413</v>
      </c>
      <c r="C43" s="35"/>
      <c r="D43" s="29"/>
      <c r="E43" s="29"/>
      <c r="F43" s="29"/>
      <c r="G43" s="29"/>
      <c r="H43" s="29"/>
      <c r="I43" s="29"/>
      <c r="J43" s="29"/>
      <c r="K43" s="29"/>
    </row>
    <row r="44" spans="1:11" x14ac:dyDescent="0.35">
      <c r="A44" s="18" t="s">
        <v>102</v>
      </c>
      <c r="B44" s="19" t="s">
        <v>140</v>
      </c>
      <c r="C44" s="29"/>
      <c r="D44" s="26" t="s">
        <v>63</v>
      </c>
      <c r="E44" s="35">
        <f>E41/(B45/3600)</f>
        <v>985.65409998523864</v>
      </c>
      <c r="F44" s="35">
        <f>F41/(B45/3600)</f>
        <v>986.39761810290452</v>
      </c>
      <c r="G44" s="35">
        <f>G41/(B45/3600)</f>
        <v>988.33244989688524</v>
      </c>
      <c r="H44" s="29"/>
      <c r="I44" s="29"/>
      <c r="J44" s="29"/>
      <c r="K44" s="29"/>
    </row>
    <row r="45" spans="1:11" x14ac:dyDescent="0.35">
      <c r="A45" s="18" t="s">
        <v>61</v>
      </c>
      <c r="B45" s="20">
        <f>LEFT(B44,2)*60+RIGHT(B44,2)</f>
        <v>152</v>
      </c>
      <c r="C45" s="29"/>
      <c r="D45" s="26" t="s">
        <v>62</v>
      </c>
      <c r="E45" s="35">
        <f>E44/1.852</f>
        <v>532.21063714105753</v>
      </c>
      <c r="F45" s="35">
        <f>F44/1.852</f>
        <v>532.61210480718387</v>
      </c>
      <c r="G45" s="35">
        <f>G44/1.852</f>
        <v>533.65683039788621</v>
      </c>
      <c r="H45" s="29"/>
      <c r="I45" s="29"/>
      <c r="J45" s="29"/>
      <c r="K45" s="29"/>
    </row>
    <row r="46" spans="1:11" x14ac:dyDescent="0.35">
      <c r="A46" s="4" t="s">
        <v>62</v>
      </c>
      <c r="B46" s="9">
        <v>530</v>
      </c>
      <c r="C46" s="29"/>
      <c r="D46" s="29"/>
      <c r="E46" s="29"/>
      <c r="F46" s="29"/>
      <c r="G46" s="29"/>
      <c r="H46" s="29"/>
      <c r="I46" s="29"/>
      <c r="J46" s="29"/>
      <c r="K46" s="29"/>
    </row>
    <row r="47" spans="1:11" x14ac:dyDescent="0.35">
      <c r="A47" s="4" t="s">
        <v>63</v>
      </c>
      <c r="B47" s="35">
        <f>B46*1.852</f>
        <v>981.56000000000006</v>
      </c>
      <c r="C47" s="29"/>
      <c r="D47" s="4" t="s">
        <v>101</v>
      </c>
      <c r="E47" s="54">
        <f>E45-B46</f>
        <v>2.2106371410575321</v>
      </c>
      <c r="F47" s="54">
        <f>F45-B46</f>
        <v>2.6121048071838686</v>
      </c>
      <c r="G47" s="54">
        <f>G45-B46</f>
        <v>3.6568303978862104</v>
      </c>
      <c r="H47" s="29"/>
      <c r="I47" s="29"/>
      <c r="J47" s="29"/>
      <c r="K47" s="29"/>
    </row>
    <row r="48" spans="1:11" x14ac:dyDescent="0.35">
      <c r="A48" s="29"/>
      <c r="B48" s="29"/>
      <c r="C48" s="29"/>
      <c r="D48" s="4" t="s">
        <v>75</v>
      </c>
      <c r="E48" s="41">
        <f>(E45-B46)/B46</f>
        <v>4.1710134736934563E-3</v>
      </c>
      <c r="F48" s="41">
        <f>(F45-B46)/B46</f>
        <v>4.9284996361959781E-3</v>
      </c>
      <c r="G48" s="41">
        <f>(G45-B46)/B46</f>
        <v>6.8996799960117181E-3</v>
      </c>
      <c r="H48" s="29"/>
      <c r="I48" s="29"/>
      <c r="J48" s="29"/>
      <c r="K48" s="29"/>
    </row>
    <row r="49" spans="1:11" x14ac:dyDescent="0.35">
      <c r="A49" s="4" t="s">
        <v>64</v>
      </c>
      <c r="B49" s="9">
        <v>90</v>
      </c>
      <c r="C49" s="29"/>
      <c r="D49" s="29"/>
      <c r="E49" s="29"/>
      <c r="F49" s="29"/>
      <c r="G49" s="29"/>
      <c r="H49" s="29"/>
      <c r="I49" s="29"/>
      <c r="J49" s="29"/>
      <c r="K49" s="29"/>
    </row>
    <row r="50" spans="1:11" x14ac:dyDescent="0.35">
      <c r="A50" s="29"/>
      <c r="B50" s="29"/>
      <c r="C50" s="29"/>
      <c r="D50" s="4"/>
      <c r="E50" s="38"/>
      <c r="F50" s="38"/>
      <c r="G50" s="38"/>
      <c r="H50" s="29"/>
      <c r="I50" s="29"/>
      <c r="J50" s="29"/>
      <c r="K50" s="29"/>
    </row>
    <row r="51" spans="1:11" x14ac:dyDescent="0.35">
      <c r="A51" s="4" t="s">
        <v>65</v>
      </c>
      <c r="B51" s="9">
        <v>53.043999999999997</v>
      </c>
      <c r="C51" s="29"/>
      <c r="D51" s="33" t="s">
        <v>73</v>
      </c>
      <c r="E51" s="23">
        <f>DEGREES(ATAN2(F37,G37))</f>
        <v>90</v>
      </c>
      <c r="F51" s="23">
        <f>DEGREES(ATAN2(F37,G37))</f>
        <v>90</v>
      </c>
      <c r="G51" s="23">
        <f>DEGREES(ATAN2(F37,G37))</f>
        <v>90</v>
      </c>
      <c r="H51" s="29"/>
      <c r="I51" s="29"/>
      <c r="J51" s="29"/>
      <c r="K51" s="29"/>
    </row>
    <row r="52" spans="1:11" x14ac:dyDescent="0.35">
      <c r="A52" s="4" t="s">
        <v>66</v>
      </c>
      <c r="B52" s="9">
        <v>-17.731999999999999</v>
      </c>
      <c r="C52" s="29"/>
      <c r="D52" s="4"/>
      <c r="E52" s="38"/>
      <c r="F52" s="38"/>
      <c r="G52" s="38"/>
      <c r="H52" s="29"/>
      <c r="I52" s="29"/>
      <c r="J52" s="29"/>
      <c r="K52" s="29"/>
    </row>
    <row r="53" spans="1:11" x14ac:dyDescent="0.35">
      <c r="A53" s="4" t="s">
        <v>67</v>
      </c>
      <c r="B53" s="9">
        <v>53.043999999999997</v>
      </c>
      <c r="C53" s="29"/>
      <c r="D53" s="4"/>
      <c r="E53" s="38"/>
      <c r="F53" s="38"/>
      <c r="G53" s="38"/>
      <c r="H53" s="29"/>
      <c r="I53" s="29"/>
      <c r="J53" s="29"/>
      <c r="K53" s="29"/>
    </row>
    <row r="54" spans="1:11" x14ac:dyDescent="0.35">
      <c r="A54" s="4" t="s">
        <v>68</v>
      </c>
      <c r="B54" s="9">
        <v>-17.109000000000002</v>
      </c>
      <c r="C54" s="29"/>
      <c r="D54" s="29"/>
      <c r="E54" s="4" t="s">
        <v>48</v>
      </c>
      <c r="F54" s="4"/>
      <c r="G54" s="29"/>
      <c r="H54" s="29"/>
      <c r="I54" s="29"/>
      <c r="J54" s="29"/>
      <c r="K54" s="29"/>
    </row>
    <row r="55" spans="1:11" x14ac:dyDescent="0.35">
      <c r="A55" s="29"/>
      <c r="B55" s="29"/>
      <c r="C55" s="29"/>
      <c r="E55" s="4" t="s">
        <v>20</v>
      </c>
      <c r="F55" s="29"/>
      <c r="H55" s="29"/>
      <c r="I55" s="29"/>
      <c r="J55" s="29"/>
      <c r="K55" s="29"/>
    </row>
    <row r="56" spans="1:11" x14ac:dyDescent="0.35">
      <c r="A56" s="29"/>
      <c r="B56" s="29"/>
      <c r="C56" s="29"/>
      <c r="D56" s="29"/>
      <c r="E56" s="4" t="s">
        <v>76</v>
      </c>
      <c r="F56" s="4" t="s">
        <v>20</v>
      </c>
      <c r="G56" s="29"/>
      <c r="H56" s="29"/>
      <c r="I56" s="29"/>
      <c r="J56" s="29"/>
      <c r="K56" s="29"/>
    </row>
    <row r="57" spans="1:11" x14ac:dyDescent="0.35">
      <c r="A57" s="29"/>
      <c r="B57" s="29"/>
      <c r="C57" s="29"/>
      <c r="D57" s="29"/>
      <c r="E57" s="4" t="s">
        <v>57</v>
      </c>
      <c r="F57" s="4" t="s">
        <v>31</v>
      </c>
      <c r="G57" s="29"/>
      <c r="H57" s="29"/>
      <c r="I57" s="29"/>
      <c r="J57" s="29"/>
      <c r="K57" s="29"/>
    </row>
    <row r="58" spans="1:11" x14ac:dyDescent="0.35">
      <c r="A58" s="29"/>
      <c r="B58" s="29"/>
      <c r="C58" s="4"/>
      <c r="D58" s="4"/>
      <c r="E58" s="43">
        <f>90+DEGREES(ATAN(F37/G37))</f>
        <v>90</v>
      </c>
      <c r="F58" s="36">
        <f>E58-B49</f>
        <v>0</v>
      </c>
      <c r="G58" s="29"/>
      <c r="H58" s="29"/>
      <c r="I58" s="29"/>
      <c r="J58" s="29"/>
      <c r="K58" s="29"/>
    </row>
    <row r="59" spans="1:11" x14ac:dyDescent="0.35">
      <c r="A59" s="29"/>
      <c r="B59" s="29"/>
      <c r="C59" s="4"/>
      <c r="D59" s="4"/>
      <c r="G59" s="29"/>
      <c r="H59" s="29"/>
      <c r="I59" s="29"/>
      <c r="J59" s="29"/>
      <c r="K59" s="29"/>
    </row>
    <row r="60" spans="1:11" x14ac:dyDescent="0.35">
      <c r="A60" s="29"/>
      <c r="B60" s="29"/>
      <c r="C60" s="4"/>
      <c r="D60" s="4"/>
      <c r="G60" s="29"/>
      <c r="H60" s="29"/>
      <c r="I60" s="29"/>
      <c r="J60" s="29"/>
      <c r="K60" s="29"/>
    </row>
    <row r="61" spans="1:11" x14ac:dyDescent="0.35">
      <c r="A61" s="29"/>
      <c r="B61" s="29"/>
      <c r="C61" s="4"/>
      <c r="D61" s="4"/>
      <c r="G61" s="29"/>
      <c r="H61" s="29"/>
      <c r="I61" s="29"/>
      <c r="J61" s="29"/>
      <c r="K61" s="29"/>
    </row>
    <row r="62" spans="1:11" x14ac:dyDescent="0.35">
      <c r="A62" s="29"/>
      <c r="B62" s="29"/>
      <c r="C62" s="31"/>
      <c r="D62" s="31"/>
      <c r="G62" s="29"/>
      <c r="H62" s="29"/>
      <c r="I62" s="29"/>
      <c r="J62" s="29"/>
      <c r="K62" s="29"/>
    </row>
    <row r="63" spans="1:11" x14ac:dyDescent="0.35">
      <c r="A63" s="29"/>
      <c r="B63" s="29"/>
      <c r="C63" s="29"/>
      <c r="D63" s="29"/>
      <c r="E63" s="29"/>
      <c r="F63" s="29"/>
      <c r="G63" s="29"/>
      <c r="H63" s="29"/>
      <c r="I63" s="29"/>
      <c r="J63" s="29"/>
      <c r="K63" s="29"/>
    </row>
    <row r="64" spans="1:11" x14ac:dyDescent="0.35">
      <c r="A64" s="29"/>
      <c r="B64" s="29"/>
      <c r="C64" s="29"/>
      <c r="D64" s="29"/>
      <c r="E64" s="29"/>
      <c r="F64" s="29"/>
      <c r="G64" s="29"/>
      <c r="H64" s="29"/>
      <c r="I64" s="29"/>
      <c r="J64" s="29"/>
      <c r="K64" s="29"/>
    </row>
    <row r="65" spans="1:11" x14ac:dyDescent="0.35">
      <c r="A65" s="29"/>
      <c r="B65" s="29"/>
      <c r="C65" s="29"/>
      <c r="D65" s="29"/>
      <c r="E65" s="29"/>
      <c r="F65" s="29"/>
      <c r="G65" s="29"/>
      <c r="H65" s="29"/>
      <c r="I65" s="29"/>
      <c r="J65" s="29"/>
      <c r="K65" s="29"/>
    </row>
    <row r="66" spans="1:11" x14ac:dyDescent="0.35">
      <c r="A66" s="29"/>
      <c r="B66" s="29"/>
      <c r="C66" s="29"/>
      <c r="D66" s="29"/>
      <c r="E66" s="29"/>
      <c r="F66" s="29"/>
      <c r="G66" s="29"/>
      <c r="H66" s="29"/>
      <c r="I66" s="29"/>
      <c r="J66" s="29"/>
      <c r="K66" s="29"/>
    </row>
    <row r="67" spans="1:11" x14ac:dyDescent="0.35">
      <c r="A67" s="28" t="s">
        <v>85</v>
      </c>
      <c r="B67" s="29"/>
      <c r="C67" s="29"/>
      <c r="D67" s="49"/>
      <c r="E67" s="29"/>
      <c r="F67" s="29"/>
      <c r="G67" s="29"/>
      <c r="H67" s="29"/>
      <c r="I67" s="47" t="s">
        <v>5</v>
      </c>
      <c r="J67" s="46" t="s">
        <v>4</v>
      </c>
      <c r="K67" s="29"/>
    </row>
    <row r="68" spans="1:11" x14ac:dyDescent="0.35">
      <c r="A68" s="28"/>
      <c r="B68" s="29"/>
      <c r="C68" s="29"/>
      <c r="D68" s="32"/>
      <c r="E68" s="29"/>
      <c r="F68" s="29"/>
      <c r="G68" s="29"/>
      <c r="H68" s="29"/>
      <c r="K68" s="29"/>
    </row>
    <row r="69" spans="1:11" x14ac:dyDescent="0.35">
      <c r="A69" s="6">
        <v>3</v>
      </c>
      <c r="B69" s="40" t="s">
        <v>1</v>
      </c>
      <c r="C69" s="29"/>
      <c r="D69" s="39" t="s">
        <v>74</v>
      </c>
      <c r="E69" s="29"/>
      <c r="F69" s="4" t="s">
        <v>69</v>
      </c>
      <c r="G69" s="4" t="s">
        <v>70</v>
      </c>
      <c r="H69" s="29"/>
      <c r="I69" s="4" t="s">
        <v>41</v>
      </c>
      <c r="J69" s="4" t="s">
        <v>40</v>
      </c>
      <c r="K69" s="29"/>
    </row>
    <row r="70" spans="1:11" x14ac:dyDescent="0.35">
      <c r="A70" s="4" t="s">
        <v>49</v>
      </c>
      <c r="B70" s="37">
        <v>44668</v>
      </c>
      <c r="C70" s="29"/>
      <c r="D70" s="29"/>
      <c r="E70" s="29"/>
      <c r="F70" s="20">
        <f>ABS(B84-B86)</f>
        <v>0</v>
      </c>
      <c r="G70" s="20">
        <f>ABS(B85-B87)</f>
        <v>0.73799999999999955</v>
      </c>
      <c r="H70" s="29"/>
      <c r="I70" s="47" t="s">
        <v>5</v>
      </c>
      <c r="J70" s="46" t="s">
        <v>4</v>
      </c>
      <c r="K70" s="29"/>
    </row>
    <row r="71" spans="1:11" x14ac:dyDescent="0.35">
      <c r="A71" s="4" t="s">
        <v>54</v>
      </c>
      <c r="B71" s="9" t="s">
        <v>178</v>
      </c>
      <c r="C71" s="29"/>
      <c r="D71" s="9"/>
      <c r="E71" s="29"/>
      <c r="F71" s="29"/>
      <c r="G71" s="29"/>
      <c r="H71" s="29"/>
      <c r="I71" s="29"/>
      <c r="J71" s="29"/>
      <c r="K71" s="29"/>
    </row>
    <row r="72" spans="1:11" x14ac:dyDescent="0.35">
      <c r="A72" s="4" t="s">
        <v>55</v>
      </c>
      <c r="B72" s="9" t="s">
        <v>232</v>
      </c>
      <c r="C72" s="9" t="s">
        <v>231</v>
      </c>
      <c r="D72" s="9"/>
      <c r="E72" s="4" t="s">
        <v>71</v>
      </c>
      <c r="F72" s="4" t="s">
        <v>72</v>
      </c>
      <c r="G72" s="4" t="s">
        <v>47</v>
      </c>
      <c r="H72" s="4"/>
      <c r="I72" s="29"/>
      <c r="J72" s="29"/>
      <c r="K72" s="29"/>
    </row>
    <row r="73" spans="1:11" x14ac:dyDescent="0.35">
      <c r="A73" s="4" t="s">
        <v>56</v>
      </c>
      <c r="B73" s="9" t="s">
        <v>139</v>
      </c>
      <c r="C73" s="9" t="s">
        <v>137</v>
      </c>
      <c r="D73" s="4"/>
      <c r="E73" s="23"/>
      <c r="F73" s="23"/>
      <c r="G73" s="23"/>
      <c r="H73" s="4"/>
      <c r="I73" s="29"/>
      <c r="J73" s="29"/>
      <c r="K73" s="29"/>
    </row>
    <row r="74" spans="1:11" x14ac:dyDescent="0.35">
      <c r="A74" s="29"/>
      <c r="B74" s="29"/>
      <c r="C74" s="29"/>
      <c r="D74" s="4" t="s">
        <v>82</v>
      </c>
      <c r="E74" s="23">
        <f>G70/360*40000*COS(RADIANS(B84))</f>
        <v>47.091867155419976</v>
      </c>
      <c r="F74" s="23">
        <f>G70/360*2*PI()*6371*COS(RADIANS(B84))</f>
        <v>47.127390425120062</v>
      </c>
      <c r="G74" s="23">
        <f>G70/360*2*PI()*(6371+B76/1000)*COS(RADIANS(B84))</f>
        <v>47.206303466238722</v>
      </c>
      <c r="H74" s="29"/>
      <c r="I74" s="29"/>
      <c r="J74" s="29"/>
      <c r="K74" s="29"/>
    </row>
    <row r="75" spans="1:11" x14ac:dyDescent="0.35">
      <c r="A75" s="4" t="s">
        <v>60</v>
      </c>
      <c r="B75" s="9">
        <v>35000</v>
      </c>
      <c r="C75" s="9"/>
      <c r="D75" s="26"/>
      <c r="E75" s="23"/>
      <c r="F75" s="23"/>
      <c r="G75" s="23"/>
      <c r="H75" s="29"/>
      <c r="I75" s="29"/>
      <c r="J75" s="29"/>
      <c r="K75" s="29"/>
    </row>
    <row r="76" spans="1:11" x14ac:dyDescent="0.35">
      <c r="A76" s="4" t="s">
        <v>59</v>
      </c>
      <c r="B76" s="35">
        <f>B75/3.28084</f>
        <v>10667.99965862401</v>
      </c>
      <c r="C76" s="35"/>
      <c r="D76" s="29"/>
      <c r="E76" s="29"/>
      <c r="F76" s="29"/>
      <c r="G76" s="29"/>
      <c r="H76" s="29"/>
      <c r="I76" s="29"/>
      <c r="J76" s="29"/>
      <c r="K76" s="29"/>
    </row>
    <row r="77" spans="1:11" x14ac:dyDescent="0.35">
      <c r="A77" s="18" t="s">
        <v>102</v>
      </c>
      <c r="B77" s="19" t="s">
        <v>179</v>
      </c>
      <c r="C77" s="29"/>
      <c r="D77" s="26" t="s">
        <v>63</v>
      </c>
      <c r="E77" s="35">
        <f>E74/(B78/3600)</f>
        <v>941.83734310839952</v>
      </c>
      <c r="F77" s="35">
        <f>F74/(B78/3600)</f>
        <v>942.54780850240115</v>
      </c>
      <c r="G77" s="35">
        <f>G74/(B78/3600)</f>
        <v>944.12606932477445</v>
      </c>
      <c r="H77" s="29"/>
      <c r="I77" s="29"/>
      <c r="J77" s="29"/>
      <c r="K77" s="29"/>
    </row>
    <row r="78" spans="1:11" x14ac:dyDescent="0.35">
      <c r="A78" s="18" t="s">
        <v>61</v>
      </c>
      <c r="B78" s="20">
        <f>LEFT(B77,2)*60+RIGHT(B77,2)</f>
        <v>180</v>
      </c>
      <c r="C78" s="29"/>
      <c r="D78" s="26" t="s">
        <v>62</v>
      </c>
      <c r="E78" s="35">
        <f>E77/1.852</f>
        <v>508.5514811600429</v>
      </c>
      <c r="F78" s="35">
        <f>F77/1.852</f>
        <v>508.93510178315393</v>
      </c>
      <c r="G78" s="35">
        <f>G77/1.852</f>
        <v>509.78729445182205</v>
      </c>
      <c r="H78" s="29"/>
      <c r="I78" s="29"/>
      <c r="J78" s="29"/>
      <c r="K78" s="29"/>
    </row>
    <row r="79" spans="1:11" x14ac:dyDescent="0.35">
      <c r="A79" s="4" t="s">
        <v>62</v>
      </c>
      <c r="B79" s="9">
        <v>510</v>
      </c>
      <c r="C79" s="29"/>
      <c r="D79" s="29"/>
      <c r="E79" s="29"/>
      <c r="F79" s="29"/>
      <c r="G79" s="29"/>
      <c r="H79" s="29"/>
      <c r="I79" s="29"/>
      <c r="J79" s="29"/>
      <c r="K79" s="29"/>
    </row>
    <row r="80" spans="1:11" x14ac:dyDescent="0.35">
      <c r="A80" s="4" t="s">
        <v>63</v>
      </c>
      <c r="B80" s="35">
        <f>B79*1.852</f>
        <v>944.5200000000001</v>
      </c>
      <c r="C80" s="29"/>
      <c r="D80" s="4" t="s">
        <v>101</v>
      </c>
      <c r="E80" s="54">
        <f>E78-B79</f>
        <v>-1.448518839957103</v>
      </c>
      <c r="F80" s="54">
        <f>F78-B79</f>
        <v>-1.0648982168460748</v>
      </c>
      <c r="G80" s="54">
        <f>G78-B79</f>
        <v>-0.21270554817795073</v>
      </c>
      <c r="H80" s="29"/>
      <c r="I80" s="29"/>
      <c r="J80" s="29"/>
      <c r="K80" s="29"/>
    </row>
    <row r="81" spans="1:11" x14ac:dyDescent="0.35">
      <c r="A81" s="29"/>
      <c r="B81" s="29"/>
      <c r="C81" s="29"/>
      <c r="D81" s="4" t="s">
        <v>75</v>
      </c>
      <c r="E81" s="41">
        <f>(E78-B79)/B79</f>
        <v>-2.8402330195237313E-3</v>
      </c>
      <c r="F81" s="41">
        <f>(F78-B79)/B79</f>
        <v>-2.088035719306029E-3</v>
      </c>
      <c r="G81" s="41">
        <f>(G78-B79)/B79</f>
        <v>-4.170697023097073E-4</v>
      </c>
      <c r="H81" s="29"/>
      <c r="I81" s="29"/>
      <c r="J81" s="29"/>
      <c r="K81" s="29"/>
    </row>
    <row r="82" spans="1:11" x14ac:dyDescent="0.35">
      <c r="A82" s="4" t="s">
        <v>64</v>
      </c>
      <c r="B82" s="9">
        <v>90</v>
      </c>
      <c r="C82" s="29"/>
      <c r="D82" s="29"/>
      <c r="E82" s="29"/>
      <c r="F82" s="29"/>
      <c r="G82" s="29"/>
      <c r="H82" s="29"/>
      <c r="I82" s="29"/>
      <c r="J82" s="29"/>
      <c r="K82" s="29"/>
    </row>
    <row r="83" spans="1:11" x14ac:dyDescent="0.35">
      <c r="A83" s="29"/>
      <c r="B83" s="29"/>
      <c r="C83" s="29"/>
      <c r="D83" s="4"/>
      <c r="E83" s="38"/>
      <c r="F83" s="38"/>
      <c r="G83" s="38"/>
      <c r="H83" s="29"/>
      <c r="I83" s="29"/>
      <c r="J83" s="29"/>
      <c r="K83" s="29"/>
    </row>
    <row r="84" spans="1:11" x14ac:dyDescent="0.35">
      <c r="A84" s="4" t="s">
        <v>65</v>
      </c>
      <c r="B84" s="9">
        <v>54.95</v>
      </c>
      <c r="C84" s="29"/>
      <c r="D84" s="33" t="s">
        <v>73</v>
      </c>
      <c r="E84" s="23">
        <f>DEGREES(ATAN2(F70,G70))</f>
        <v>90</v>
      </c>
      <c r="F84" s="23">
        <f>DEGREES(ATAN2(F70,G70))</f>
        <v>90</v>
      </c>
      <c r="G84" s="23">
        <f>DEGREES(ATAN2(F70,G70))</f>
        <v>90</v>
      </c>
      <c r="H84" s="29"/>
      <c r="I84" s="29"/>
      <c r="J84" s="29"/>
      <c r="K84" s="29"/>
    </row>
    <row r="85" spans="1:11" x14ac:dyDescent="0.35">
      <c r="A85" s="4" t="s">
        <v>66</v>
      </c>
      <c r="B85" s="9">
        <v>-28.225999999999999</v>
      </c>
      <c r="C85" s="29"/>
      <c r="D85" s="4"/>
      <c r="E85" s="38"/>
      <c r="F85" s="38"/>
      <c r="G85" s="38"/>
      <c r="H85" s="29"/>
      <c r="I85" s="29"/>
      <c r="J85" s="29"/>
      <c r="K85" s="29"/>
    </row>
    <row r="86" spans="1:11" x14ac:dyDescent="0.35">
      <c r="A86" s="4" t="s">
        <v>67</v>
      </c>
      <c r="B86" s="9">
        <v>54.95</v>
      </c>
      <c r="C86" s="29"/>
      <c r="D86" s="4"/>
      <c r="E86" s="38"/>
      <c r="F86" s="38"/>
      <c r="G86" s="38"/>
      <c r="H86" s="29"/>
      <c r="I86" s="29"/>
      <c r="J86" s="29"/>
      <c r="K86" s="29"/>
    </row>
    <row r="87" spans="1:11" x14ac:dyDescent="0.35">
      <c r="A87" s="4" t="s">
        <v>68</v>
      </c>
      <c r="B87" s="9">
        <v>-27.488</v>
      </c>
      <c r="C87" s="29"/>
      <c r="D87" s="29"/>
      <c r="E87" s="4" t="s">
        <v>48</v>
      </c>
      <c r="F87" s="4"/>
      <c r="G87" s="29"/>
      <c r="H87" s="29"/>
      <c r="I87" s="29"/>
      <c r="J87" s="29"/>
      <c r="K87" s="29"/>
    </row>
    <row r="88" spans="1:11" x14ac:dyDescent="0.35">
      <c r="A88" s="29"/>
      <c r="B88" s="29"/>
      <c r="C88" s="29"/>
      <c r="E88" s="4" t="s">
        <v>20</v>
      </c>
      <c r="F88" s="29"/>
      <c r="H88" s="29"/>
      <c r="I88" s="29"/>
      <c r="J88" s="29"/>
      <c r="K88" s="29"/>
    </row>
    <row r="89" spans="1:11" x14ac:dyDescent="0.35">
      <c r="A89" s="29"/>
      <c r="B89" s="29"/>
      <c r="C89" s="29"/>
      <c r="D89" s="29"/>
      <c r="E89" s="4" t="s">
        <v>76</v>
      </c>
      <c r="F89" s="4" t="s">
        <v>20</v>
      </c>
      <c r="G89" s="29"/>
      <c r="H89" s="29"/>
      <c r="I89" s="29"/>
      <c r="J89" s="29"/>
      <c r="K89" s="29"/>
    </row>
    <row r="90" spans="1:11" x14ac:dyDescent="0.35">
      <c r="A90" s="29"/>
      <c r="B90" s="29"/>
      <c r="C90" s="29"/>
      <c r="D90" s="29"/>
      <c r="E90" s="4" t="s">
        <v>57</v>
      </c>
      <c r="F90" s="4" t="s">
        <v>31</v>
      </c>
      <c r="G90" s="29"/>
      <c r="H90" s="29"/>
      <c r="I90" s="29"/>
      <c r="J90" s="29"/>
      <c r="K90" s="29"/>
    </row>
    <row r="91" spans="1:11" x14ac:dyDescent="0.35">
      <c r="A91" s="29"/>
      <c r="B91" s="29"/>
      <c r="C91" s="4"/>
      <c r="D91" s="4"/>
      <c r="E91" s="43">
        <f>90+DEGREES(ATAN(F70/G70))</f>
        <v>90</v>
      </c>
      <c r="F91" s="36">
        <f>E91-B82</f>
        <v>0</v>
      </c>
      <c r="G91" s="29"/>
      <c r="H91" s="29"/>
      <c r="I91" s="29"/>
      <c r="J91" s="29"/>
      <c r="K91" s="29"/>
    </row>
    <row r="92" spans="1:11" x14ac:dyDescent="0.35">
      <c r="A92" s="29"/>
      <c r="B92" s="29"/>
      <c r="C92" s="4"/>
      <c r="D92" s="4"/>
      <c r="G92" s="29"/>
      <c r="H92" s="29"/>
      <c r="I92" s="29"/>
      <c r="J92" s="29"/>
      <c r="K92" s="29"/>
    </row>
    <row r="93" spans="1:11" x14ac:dyDescent="0.35">
      <c r="A93" s="29"/>
      <c r="B93" s="29"/>
      <c r="C93" s="4"/>
      <c r="D93" s="4"/>
      <c r="G93" s="29"/>
      <c r="H93" s="29"/>
      <c r="I93" s="29"/>
      <c r="J93" s="29"/>
      <c r="K93" s="29"/>
    </row>
    <row r="94" spans="1:11" x14ac:dyDescent="0.35">
      <c r="A94" s="29"/>
      <c r="B94" s="29"/>
      <c r="C94" s="4"/>
      <c r="D94" s="4"/>
      <c r="G94" s="29"/>
      <c r="H94" s="29"/>
      <c r="I94" s="29"/>
      <c r="J94" s="29"/>
      <c r="K94" s="29"/>
    </row>
    <row r="95" spans="1:11" x14ac:dyDescent="0.35">
      <c r="A95" s="29"/>
      <c r="B95" s="29"/>
      <c r="C95" s="31"/>
      <c r="D95" s="31"/>
      <c r="G95" s="29"/>
      <c r="H95" s="29"/>
      <c r="I95" s="29"/>
      <c r="J95" s="29"/>
      <c r="K95" s="29"/>
    </row>
    <row r="96" spans="1:11" x14ac:dyDescent="0.35">
      <c r="A96" s="29"/>
      <c r="B96" s="29"/>
      <c r="C96" s="29"/>
      <c r="D96" s="29"/>
      <c r="E96" s="29"/>
      <c r="F96" s="29"/>
      <c r="G96" s="29"/>
      <c r="H96" s="29"/>
      <c r="I96" s="29"/>
      <c r="J96" s="29"/>
      <c r="K96" s="29"/>
    </row>
    <row r="97" spans="1:11" x14ac:dyDescent="0.35">
      <c r="A97" s="29"/>
      <c r="B97" s="29"/>
      <c r="C97" s="29"/>
      <c r="D97" s="29"/>
      <c r="E97" s="29"/>
      <c r="F97" s="29"/>
      <c r="G97" s="29"/>
      <c r="H97" s="29"/>
      <c r="I97" s="29"/>
      <c r="J97" s="29"/>
      <c r="K97" s="29"/>
    </row>
    <row r="98" spans="1:11" x14ac:dyDescent="0.35">
      <c r="A98" s="29"/>
      <c r="B98" s="29"/>
      <c r="C98" s="29"/>
      <c r="D98" s="29"/>
      <c r="E98" s="29"/>
      <c r="F98" s="29"/>
      <c r="G98" s="29"/>
      <c r="H98" s="29"/>
      <c r="I98" s="29"/>
      <c r="J98" s="29"/>
      <c r="K98" s="29"/>
    </row>
    <row r="99" spans="1:11" x14ac:dyDescent="0.35">
      <c r="A99" s="29"/>
      <c r="B99" s="29"/>
      <c r="C99" s="29"/>
      <c r="D99" s="29"/>
      <c r="E99" s="29"/>
      <c r="F99" s="29"/>
      <c r="G99" s="29"/>
      <c r="H99" s="29"/>
      <c r="I99" s="29"/>
      <c r="J99" s="29"/>
      <c r="K99" s="29"/>
    </row>
    <row r="100" spans="1:11" x14ac:dyDescent="0.35">
      <c r="A100" s="28" t="s">
        <v>85</v>
      </c>
      <c r="B100" s="29"/>
      <c r="C100" s="29"/>
      <c r="D100" s="49"/>
      <c r="E100" s="29"/>
      <c r="F100" s="29"/>
      <c r="G100" s="29"/>
      <c r="H100" s="29"/>
      <c r="I100" s="47" t="s">
        <v>5</v>
      </c>
      <c r="J100" s="46" t="s">
        <v>4</v>
      </c>
      <c r="K100" s="29"/>
    </row>
    <row r="101" spans="1:11" x14ac:dyDescent="0.35">
      <c r="A101" s="28"/>
      <c r="B101" s="29"/>
      <c r="C101" s="29"/>
      <c r="D101" s="32"/>
      <c r="E101" s="29"/>
      <c r="F101" s="29"/>
      <c r="G101" s="29"/>
      <c r="H101" s="29"/>
      <c r="K101" s="29"/>
    </row>
    <row r="102" spans="1:11" x14ac:dyDescent="0.35">
      <c r="A102" s="6">
        <v>4</v>
      </c>
      <c r="B102" s="40" t="s">
        <v>1</v>
      </c>
      <c r="C102" s="29"/>
      <c r="D102" s="39" t="s">
        <v>74</v>
      </c>
      <c r="E102" s="29"/>
      <c r="F102" s="4" t="s">
        <v>69</v>
      </c>
      <c r="G102" s="4" t="s">
        <v>70</v>
      </c>
      <c r="H102" s="29"/>
      <c r="I102" s="4" t="s">
        <v>41</v>
      </c>
      <c r="J102" s="4" t="s">
        <v>40</v>
      </c>
      <c r="K102" s="29"/>
    </row>
    <row r="103" spans="1:11" x14ac:dyDescent="0.35">
      <c r="A103" s="4" t="s">
        <v>49</v>
      </c>
      <c r="B103" s="37">
        <v>44742</v>
      </c>
      <c r="C103" s="29"/>
      <c r="D103" s="29"/>
      <c r="E103" s="29"/>
      <c r="F103" s="20">
        <f>ABS(B117-B119)</f>
        <v>0</v>
      </c>
      <c r="G103" s="20">
        <f>ABS(B118-B120)</f>
        <v>0.66799999999999926</v>
      </c>
      <c r="H103" s="29"/>
      <c r="I103" s="46" t="s">
        <v>4</v>
      </c>
      <c r="J103" s="46" t="s">
        <v>4</v>
      </c>
      <c r="K103" s="29"/>
    </row>
    <row r="104" spans="1:11" x14ac:dyDescent="0.35">
      <c r="A104" s="4" t="s">
        <v>54</v>
      </c>
      <c r="B104" s="9" t="s">
        <v>210</v>
      </c>
      <c r="C104" s="29"/>
      <c r="D104" s="9"/>
      <c r="E104" s="29"/>
      <c r="F104" s="29"/>
      <c r="G104" s="29"/>
      <c r="H104" s="29"/>
      <c r="I104" s="29"/>
      <c r="J104" s="29"/>
      <c r="K104" s="29"/>
    </row>
    <row r="105" spans="1:11" x14ac:dyDescent="0.35">
      <c r="A105" s="4" t="s">
        <v>55</v>
      </c>
      <c r="B105" s="9" t="s">
        <v>211</v>
      </c>
      <c r="C105" s="9" t="s">
        <v>212</v>
      </c>
      <c r="D105" s="9"/>
      <c r="E105" s="4" t="s">
        <v>71</v>
      </c>
      <c r="F105" s="4" t="s">
        <v>72</v>
      </c>
      <c r="G105" s="4" t="s">
        <v>47</v>
      </c>
      <c r="H105" s="4"/>
      <c r="I105" s="29"/>
      <c r="J105" s="29"/>
      <c r="K105" s="29"/>
    </row>
    <row r="106" spans="1:11" x14ac:dyDescent="0.35">
      <c r="A106" s="4" t="s">
        <v>56</v>
      </c>
      <c r="B106" s="9" t="s">
        <v>139</v>
      </c>
      <c r="C106" s="9" t="s">
        <v>137</v>
      </c>
      <c r="D106" s="4"/>
      <c r="E106" s="23"/>
      <c r="F106" s="23"/>
      <c r="G106" s="23"/>
      <c r="H106" s="4"/>
      <c r="I106" s="29"/>
      <c r="J106" s="29"/>
      <c r="K106" s="29"/>
    </row>
    <row r="107" spans="1:11" x14ac:dyDescent="0.35">
      <c r="A107" s="29"/>
      <c r="B107" s="29"/>
      <c r="C107" s="29"/>
      <c r="D107" s="4" t="s">
        <v>82</v>
      </c>
      <c r="E107" s="23">
        <f>G103/360*40000*COS(RADIANS(B117))</f>
        <v>45.568053365027147</v>
      </c>
      <c r="F107" s="23">
        <f>G103/360*2*PI()*6371*COS(RADIANS(B117))</f>
        <v>45.602427161335775</v>
      </c>
      <c r="G107" s="23">
        <f>G103/360*2*PI()*(6371+B109/1000)*COS(RADIANS(B117))</f>
        <v>45.687513514311057</v>
      </c>
      <c r="H107" s="29"/>
      <c r="I107" s="29"/>
      <c r="J107" s="29"/>
      <c r="K107" s="29"/>
    </row>
    <row r="108" spans="1:11" x14ac:dyDescent="0.35">
      <c r="A108" s="4" t="s">
        <v>60</v>
      </c>
      <c r="B108" s="9">
        <v>39000</v>
      </c>
      <c r="C108" s="9"/>
      <c r="D108" s="26"/>
      <c r="E108" s="23"/>
      <c r="F108" s="23"/>
      <c r="G108" s="23"/>
      <c r="H108" s="29"/>
      <c r="I108" s="29"/>
      <c r="J108" s="29"/>
      <c r="K108" s="29"/>
    </row>
    <row r="109" spans="1:11" x14ac:dyDescent="0.35">
      <c r="A109" s="4" t="s">
        <v>59</v>
      </c>
      <c r="B109" s="35">
        <f>B108/3.28084</f>
        <v>11887.199619609612</v>
      </c>
      <c r="C109" s="35"/>
      <c r="D109" s="29"/>
      <c r="E109" s="29"/>
      <c r="F109" s="29"/>
      <c r="G109" s="29"/>
      <c r="H109" s="29"/>
      <c r="I109" s="29"/>
      <c r="J109" s="29"/>
      <c r="K109" s="29"/>
    </row>
    <row r="110" spans="1:11" x14ac:dyDescent="0.35">
      <c r="A110" s="18" t="s">
        <v>102</v>
      </c>
      <c r="B110" s="19" t="s">
        <v>213</v>
      </c>
      <c r="C110" s="29"/>
      <c r="D110" s="26" t="s">
        <v>63</v>
      </c>
      <c r="E110" s="35">
        <f>E107/(B111/3600)</f>
        <v>1044.8725612362912</v>
      </c>
      <c r="F110" s="35">
        <f>F107/(B111/3600)</f>
        <v>1045.6607501962342</v>
      </c>
      <c r="G110" s="35">
        <f>G107/(B111/3600)</f>
        <v>1047.6117748504446</v>
      </c>
      <c r="H110" s="29"/>
      <c r="I110" s="29"/>
      <c r="J110" s="29"/>
      <c r="K110" s="29"/>
    </row>
    <row r="111" spans="1:11" x14ac:dyDescent="0.35">
      <c r="A111" s="18" t="s">
        <v>61</v>
      </c>
      <c r="B111" s="20">
        <f>LEFT(B110,2)*60+RIGHT(B110,2)</f>
        <v>157</v>
      </c>
      <c r="C111" s="29"/>
      <c r="D111" s="26" t="s">
        <v>62</v>
      </c>
      <c r="E111" s="35">
        <f>E110/1.852</f>
        <v>564.18604818374251</v>
      </c>
      <c r="F111" s="35">
        <f>F110/1.852</f>
        <v>564.61163617507248</v>
      </c>
      <c r="G111" s="35">
        <f>G110/1.852</f>
        <v>565.66510521082319</v>
      </c>
      <c r="H111" s="29"/>
      <c r="I111" s="29"/>
      <c r="J111" s="29"/>
      <c r="K111" s="29"/>
    </row>
    <row r="112" spans="1:11" x14ac:dyDescent="0.35">
      <c r="A112" s="4" t="s">
        <v>62</v>
      </c>
      <c r="B112" s="9">
        <v>563</v>
      </c>
      <c r="C112" s="29"/>
      <c r="D112" s="29"/>
      <c r="E112" s="29"/>
      <c r="F112" s="29"/>
      <c r="G112" s="29"/>
      <c r="H112" s="29"/>
      <c r="I112" s="29"/>
      <c r="J112" s="29"/>
      <c r="K112" s="29"/>
    </row>
    <row r="113" spans="1:11" x14ac:dyDescent="0.35">
      <c r="A113" s="4" t="s">
        <v>63</v>
      </c>
      <c r="B113" s="35">
        <f>B112*1.852</f>
        <v>1042.6760000000002</v>
      </c>
      <c r="C113" s="29"/>
      <c r="D113" s="4" t="s">
        <v>101</v>
      </c>
      <c r="E113" s="54">
        <f>E111-B112</f>
        <v>1.1860481837425141</v>
      </c>
      <c r="F113" s="54">
        <f>F111-B112</f>
        <v>1.6116361750724764</v>
      </c>
      <c r="G113" s="54">
        <f>G111-B112</f>
        <v>2.6651052108231852</v>
      </c>
      <c r="H113" s="29"/>
      <c r="I113" s="29"/>
      <c r="J113" s="29"/>
      <c r="K113" s="29"/>
    </row>
    <row r="114" spans="1:11" x14ac:dyDescent="0.35">
      <c r="A114" s="29"/>
      <c r="B114" s="29"/>
      <c r="C114" s="29"/>
      <c r="D114" s="4" t="s">
        <v>75</v>
      </c>
      <c r="E114" s="41">
        <f>(E111-B112)/B112</f>
        <v>2.1066575199689417E-3</v>
      </c>
      <c r="F114" s="41">
        <f>(F111-B112)/B112</f>
        <v>2.8625864566118584E-3</v>
      </c>
      <c r="G114" s="41">
        <f>(G111-B112)/B112</f>
        <v>4.7337570352099208E-3</v>
      </c>
      <c r="H114" s="29"/>
      <c r="I114" s="29"/>
      <c r="J114" s="29"/>
      <c r="K114" s="29"/>
    </row>
    <row r="115" spans="1:11" x14ac:dyDescent="0.35">
      <c r="A115" s="4" t="s">
        <v>64</v>
      </c>
      <c r="B115" s="9">
        <v>90</v>
      </c>
      <c r="C115" s="29"/>
      <c r="D115" s="29"/>
      <c r="E115" s="29"/>
      <c r="F115" s="29"/>
      <c r="G115" s="29"/>
      <c r="H115" s="29"/>
      <c r="I115" s="29"/>
      <c r="J115" s="29"/>
      <c r="K115" s="29"/>
    </row>
    <row r="116" spans="1:11" x14ac:dyDescent="0.35">
      <c r="A116" s="29"/>
      <c r="B116" s="29"/>
      <c r="C116" s="29"/>
      <c r="D116" s="4"/>
      <c r="E116" s="38"/>
      <c r="F116" s="38"/>
      <c r="G116" s="38"/>
      <c r="H116" s="29"/>
      <c r="I116" s="29"/>
      <c r="J116" s="29"/>
      <c r="K116" s="29"/>
    </row>
    <row r="117" spans="1:11" x14ac:dyDescent="0.35">
      <c r="A117" s="4" t="s">
        <v>65</v>
      </c>
      <c r="B117" s="9">
        <v>52.125</v>
      </c>
      <c r="C117" s="29"/>
      <c r="D117" s="33" t="s">
        <v>73</v>
      </c>
      <c r="E117" s="23">
        <f>DEGREES(ATAN2(F103,G103))</f>
        <v>90</v>
      </c>
      <c r="F117" s="23">
        <f>DEGREES(ATAN2(F103,G103))</f>
        <v>90</v>
      </c>
      <c r="G117" s="23">
        <f>DEGREES(ATAN2(F103,G103))</f>
        <v>90</v>
      </c>
      <c r="H117" s="29"/>
      <c r="I117" s="29"/>
      <c r="J117" s="29"/>
      <c r="K117" s="29"/>
    </row>
    <row r="118" spans="1:11" x14ac:dyDescent="0.35">
      <c r="A118" s="4" t="s">
        <v>66</v>
      </c>
      <c r="B118" s="9">
        <v>-24.904</v>
      </c>
      <c r="C118" s="29"/>
      <c r="D118" s="4"/>
      <c r="E118" s="38"/>
      <c r="F118" s="38"/>
      <c r="G118" s="38"/>
      <c r="H118" s="29"/>
      <c r="I118" s="29"/>
      <c r="J118" s="29"/>
      <c r="K118" s="29"/>
    </row>
    <row r="119" spans="1:11" x14ac:dyDescent="0.35">
      <c r="A119" s="4" t="s">
        <v>67</v>
      </c>
      <c r="B119" s="9">
        <v>52.125</v>
      </c>
      <c r="C119" s="29"/>
      <c r="D119" s="4"/>
      <c r="E119" s="38"/>
      <c r="F119" s="38"/>
      <c r="G119" s="38"/>
      <c r="H119" s="29"/>
      <c r="I119" s="29"/>
      <c r="J119" s="29"/>
      <c r="K119" s="29"/>
    </row>
    <row r="120" spans="1:11" x14ac:dyDescent="0.35">
      <c r="A120" s="4" t="s">
        <v>68</v>
      </c>
      <c r="B120" s="9">
        <v>-24.236000000000001</v>
      </c>
      <c r="C120" s="29"/>
      <c r="D120" s="29"/>
      <c r="E120" s="4" t="s">
        <v>48</v>
      </c>
      <c r="F120" s="4"/>
      <c r="G120" s="29"/>
      <c r="H120" s="29"/>
      <c r="I120" s="29"/>
      <c r="J120" s="29"/>
      <c r="K120" s="29"/>
    </row>
    <row r="121" spans="1:11" x14ac:dyDescent="0.35">
      <c r="A121" s="29"/>
      <c r="B121" s="29"/>
      <c r="C121" s="29"/>
      <c r="E121" s="4" t="s">
        <v>20</v>
      </c>
      <c r="F121" s="29"/>
      <c r="H121" s="29"/>
      <c r="I121" s="29"/>
      <c r="J121" s="29"/>
      <c r="K121" s="29"/>
    </row>
    <row r="122" spans="1:11" x14ac:dyDescent="0.35">
      <c r="A122" s="29"/>
      <c r="B122" s="29"/>
      <c r="C122" s="29"/>
      <c r="D122" s="29"/>
      <c r="E122" s="4" t="s">
        <v>76</v>
      </c>
      <c r="F122" s="4" t="s">
        <v>20</v>
      </c>
      <c r="G122" s="29"/>
      <c r="H122" s="29"/>
      <c r="I122" s="29"/>
      <c r="J122" s="29"/>
      <c r="K122" s="29"/>
    </row>
    <row r="123" spans="1:11" x14ac:dyDescent="0.35">
      <c r="A123" s="29"/>
      <c r="B123" s="29"/>
      <c r="C123" s="29"/>
      <c r="D123" s="29"/>
      <c r="E123" s="4" t="s">
        <v>57</v>
      </c>
      <c r="F123" s="4" t="s">
        <v>31</v>
      </c>
      <c r="G123" s="29"/>
      <c r="H123" s="29"/>
      <c r="I123" s="29"/>
      <c r="J123" s="29"/>
      <c r="K123" s="29"/>
    </row>
    <row r="124" spans="1:11" x14ac:dyDescent="0.35">
      <c r="A124" s="29"/>
      <c r="B124" s="29"/>
      <c r="C124" s="4"/>
      <c r="D124" s="4"/>
      <c r="E124" s="43">
        <f>90+DEGREES(ATAN(F103/G103))</f>
        <v>90</v>
      </c>
      <c r="F124" s="36">
        <f>E124-B115</f>
        <v>0</v>
      </c>
      <c r="G124" s="29"/>
      <c r="H124" s="29"/>
      <c r="I124" s="29"/>
      <c r="J124" s="29"/>
      <c r="K124" s="29"/>
    </row>
    <row r="125" spans="1:11" x14ac:dyDescent="0.35">
      <c r="A125" s="29"/>
      <c r="B125" s="29"/>
      <c r="C125" s="4"/>
      <c r="D125" s="4"/>
      <c r="G125" s="29"/>
      <c r="H125" s="29"/>
      <c r="I125" s="29"/>
      <c r="J125" s="29"/>
      <c r="K125" s="29"/>
    </row>
    <row r="126" spans="1:11" x14ac:dyDescent="0.35">
      <c r="A126" s="29"/>
      <c r="B126" s="29"/>
      <c r="C126" s="4"/>
      <c r="D126" s="4"/>
      <c r="G126" s="29"/>
      <c r="H126" s="29"/>
      <c r="I126" s="29"/>
      <c r="J126" s="29"/>
      <c r="K126" s="29"/>
    </row>
    <row r="127" spans="1:11" x14ac:dyDescent="0.35">
      <c r="A127" s="29"/>
      <c r="B127" s="29"/>
      <c r="C127" s="4"/>
      <c r="D127" s="4"/>
      <c r="G127" s="29"/>
      <c r="H127" s="29"/>
      <c r="I127" s="29"/>
      <c r="J127" s="29"/>
      <c r="K127" s="29"/>
    </row>
    <row r="133" spans="1:11" x14ac:dyDescent="0.35">
      <c r="A133" s="28" t="s">
        <v>85</v>
      </c>
      <c r="B133" s="29"/>
      <c r="C133" s="29"/>
      <c r="D133" s="49"/>
      <c r="E133" s="29"/>
      <c r="F133" s="29"/>
      <c r="G133" s="29"/>
      <c r="H133" s="29"/>
      <c r="I133" s="47" t="s">
        <v>5</v>
      </c>
      <c r="J133" s="46" t="s">
        <v>4</v>
      </c>
      <c r="K133" s="29"/>
    </row>
    <row r="134" spans="1:11" x14ac:dyDescent="0.35">
      <c r="A134" s="28"/>
      <c r="B134" s="29"/>
      <c r="C134" s="29"/>
      <c r="D134" s="32"/>
      <c r="E134" s="29"/>
      <c r="F134" s="29"/>
      <c r="G134" s="29"/>
      <c r="H134" s="29"/>
      <c r="K134" s="29"/>
    </row>
    <row r="135" spans="1:11" x14ac:dyDescent="0.35">
      <c r="A135" s="6">
        <v>5</v>
      </c>
      <c r="B135" s="40" t="s">
        <v>1</v>
      </c>
      <c r="C135" s="29"/>
      <c r="D135" s="39" t="s">
        <v>74</v>
      </c>
      <c r="E135" s="29"/>
      <c r="F135" s="4" t="s">
        <v>69</v>
      </c>
      <c r="G135" s="4" t="s">
        <v>70</v>
      </c>
      <c r="H135" s="29"/>
      <c r="I135" s="4" t="s">
        <v>41</v>
      </c>
      <c r="J135" s="4" t="s">
        <v>40</v>
      </c>
      <c r="K135" s="29"/>
    </row>
    <row r="136" spans="1:11" x14ac:dyDescent="0.35">
      <c r="A136" s="4" t="s">
        <v>49</v>
      </c>
      <c r="B136" s="37">
        <v>44764</v>
      </c>
      <c r="C136" s="29"/>
      <c r="D136" s="29"/>
      <c r="E136" s="29"/>
      <c r="F136" s="20">
        <f>ABS(B150-B152)</f>
        <v>0</v>
      </c>
      <c r="G136" s="20">
        <f>ABS(B151-B153)</f>
        <v>0.62000000000000455</v>
      </c>
      <c r="H136" s="29"/>
      <c r="I136" s="46" t="s">
        <v>4</v>
      </c>
      <c r="J136" s="47" t="s">
        <v>5</v>
      </c>
      <c r="K136" s="29"/>
    </row>
    <row r="137" spans="1:11" x14ac:dyDescent="0.35">
      <c r="A137" s="4" t="s">
        <v>54</v>
      </c>
      <c r="B137" s="9" t="s">
        <v>255</v>
      </c>
      <c r="C137" s="29"/>
      <c r="D137" s="9"/>
      <c r="E137" s="29"/>
      <c r="F137" s="29"/>
      <c r="G137" s="29"/>
      <c r="H137" s="29"/>
      <c r="I137" s="29"/>
      <c r="J137" s="29"/>
      <c r="K137" s="29"/>
    </row>
    <row r="138" spans="1:11" x14ac:dyDescent="0.35">
      <c r="A138" s="4" t="s">
        <v>55</v>
      </c>
      <c r="B138" s="9" t="s">
        <v>143</v>
      </c>
      <c r="C138" s="9" t="s">
        <v>145</v>
      </c>
      <c r="D138" s="9"/>
      <c r="E138" s="4" t="s">
        <v>71</v>
      </c>
      <c r="F138" s="4" t="s">
        <v>72</v>
      </c>
      <c r="G138" s="4" t="s">
        <v>47</v>
      </c>
      <c r="H138" s="4"/>
      <c r="I138" s="29"/>
      <c r="J138" s="29"/>
      <c r="K138" s="29"/>
    </row>
    <row r="139" spans="1:11" x14ac:dyDescent="0.35">
      <c r="A139" s="4" t="s">
        <v>56</v>
      </c>
      <c r="B139" s="9" t="s">
        <v>168</v>
      </c>
      <c r="C139" s="9" t="s">
        <v>234</v>
      </c>
      <c r="D139" s="4"/>
      <c r="E139" s="23"/>
      <c r="F139" s="23"/>
      <c r="G139" s="23"/>
      <c r="H139" s="4"/>
      <c r="I139" s="29"/>
      <c r="J139" s="29"/>
      <c r="K139" s="29"/>
    </row>
    <row r="140" spans="1:11" x14ac:dyDescent="0.35">
      <c r="A140" s="29"/>
      <c r="B140" s="29"/>
      <c r="C140" s="29"/>
      <c r="D140" s="4" t="s">
        <v>82</v>
      </c>
      <c r="E140" s="23">
        <f>G136/360*40000*COS(RADIANS(B150))</f>
        <v>37.409598307055425</v>
      </c>
      <c r="F140" s="23">
        <f>G136/360*2*PI()*6371*COS(RADIANS(B150))</f>
        <v>37.437817855998922</v>
      </c>
      <c r="G140" s="23">
        <f>G136/360*2*PI()*(6371+B142/1000)*COS(RADIANS(B150))</f>
        <v>37.5022971645258</v>
      </c>
      <c r="H140" s="29"/>
      <c r="I140" s="29"/>
      <c r="J140" s="29"/>
      <c r="K140" s="29"/>
    </row>
    <row r="141" spans="1:11" x14ac:dyDescent="0.35">
      <c r="A141" s="4" t="s">
        <v>60</v>
      </c>
      <c r="B141" s="9">
        <v>36000</v>
      </c>
      <c r="C141" s="9"/>
      <c r="D141" s="26"/>
      <c r="E141" s="23"/>
      <c r="F141" s="23"/>
      <c r="G141" s="23"/>
      <c r="H141" s="29"/>
      <c r="I141" s="29"/>
      <c r="J141" s="29"/>
      <c r="K141" s="29"/>
    </row>
    <row r="142" spans="1:11" x14ac:dyDescent="0.35">
      <c r="A142" s="4" t="s">
        <v>59</v>
      </c>
      <c r="B142" s="35">
        <f>B141/3.28084</f>
        <v>10972.799648870412</v>
      </c>
      <c r="C142" s="35"/>
      <c r="D142" s="29"/>
      <c r="E142" s="29"/>
      <c r="F142" s="29"/>
      <c r="G142" s="29"/>
      <c r="H142" s="29"/>
      <c r="I142" s="29"/>
      <c r="J142" s="29"/>
      <c r="K142" s="29"/>
    </row>
    <row r="143" spans="1:11" x14ac:dyDescent="0.35">
      <c r="A143" s="18" t="s">
        <v>102</v>
      </c>
      <c r="B143" s="19" t="s">
        <v>140</v>
      </c>
      <c r="C143" s="29"/>
      <c r="D143" s="26" t="s">
        <v>63</v>
      </c>
      <c r="E143" s="35">
        <f>E140/(B144/3600)</f>
        <v>886.01680200920737</v>
      </c>
      <c r="F143" s="35">
        <f>F140/(B144/3600)</f>
        <v>886.68515974734282</v>
      </c>
      <c r="G143" s="35">
        <f>G140/(B144/3600)</f>
        <v>888.21230126508465</v>
      </c>
      <c r="H143" s="29"/>
      <c r="I143" s="29"/>
      <c r="J143" s="29"/>
      <c r="K143" s="29"/>
    </row>
    <row r="144" spans="1:11" x14ac:dyDescent="0.35">
      <c r="A144" s="18" t="s">
        <v>61</v>
      </c>
      <c r="B144" s="20">
        <f>LEFT(B143,2)*60+RIGHT(B143,2)</f>
        <v>152</v>
      </c>
      <c r="C144" s="29"/>
      <c r="D144" s="26" t="s">
        <v>62</v>
      </c>
      <c r="E144" s="35">
        <f>E143/1.852</f>
        <v>478.41080022095429</v>
      </c>
      <c r="F144" s="35">
        <f>F143/1.852</f>
        <v>478.77168452880278</v>
      </c>
      <c r="G144" s="35">
        <f>G143/1.852</f>
        <v>479.59627498114719</v>
      </c>
      <c r="H144" s="29"/>
      <c r="I144" s="29"/>
      <c r="J144" s="29"/>
      <c r="K144" s="29"/>
    </row>
    <row r="145" spans="1:11" x14ac:dyDescent="0.35">
      <c r="A145" s="4" t="s">
        <v>62</v>
      </c>
      <c r="B145" s="9">
        <v>477</v>
      </c>
      <c r="C145" s="29"/>
      <c r="D145" s="29"/>
      <c r="E145" s="29"/>
      <c r="F145" s="29"/>
      <c r="G145" s="29"/>
      <c r="H145" s="29"/>
      <c r="I145" s="29"/>
      <c r="J145" s="29"/>
      <c r="K145" s="29"/>
    </row>
    <row r="146" spans="1:11" x14ac:dyDescent="0.35">
      <c r="A146" s="4" t="s">
        <v>63</v>
      </c>
      <c r="B146" s="35">
        <f>B145*1.852</f>
        <v>883.404</v>
      </c>
      <c r="C146" s="29"/>
      <c r="D146" s="4" t="s">
        <v>101</v>
      </c>
      <c r="E146" s="54">
        <f>E144-B145</f>
        <v>1.410800220954286</v>
      </c>
      <c r="F146" s="54">
        <f>F144-B145</f>
        <v>1.7716845288027798</v>
      </c>
      <c r="G146" s="54">
        <f>G144-B145</f>
        <v>2.5962749811471895</v>
      </c>
      <c r="H146" s="29"/>
      <c r="I146" s="29"/>
      <c r="J146" s="29"/>
      <c r="K146" s="29"/>
    </row>
    <row r="147" spans="1:11" x14ac:dyDescent="0.35">
      <c r="A147" s="29"/>
      <c r="B147" s="29"/>
      <c r="C147" s="29"/>
      <c r="D147" s="4" t="s">
        <v>75</v>
      </c>
      <c r="E147" s="41">
        <f>(E144-B145)/B145</f>
        <v>2.9576524548307883E-3</v>
      </c>
      <c r="F147" s="41">
        <f>(F144-B145)/B145</f>
        <v>3.7142233308234377E-3</v>
      </c>
      <c r="G147" s="41">
        <f>(G144-B145)/B145</f>
        <v>5.4429244887781751E-3</v>
      </c>
      <c r="H147" s="29"/>
      <c r="I147" s="29"/>
      <c r="J147" s="29"/>
      <c r="K147" s="29"/>
    </row>
    <row r="148" spans="1:11" x14ac:dyDescent="0.35">
      <c r="A148" s="4" t="s">
        <v>64</v>
      </c>
      <c r="B148" s="9">
        <v>90</v>
      </c>
      <c r="C148" s="29"/>
      <c r="D148" s="29"/>
      <c r="E148" s="29"/>
      <c r="F148" s="29"/>
      <c r="G148" s="29"/>
      <c r="H148" s="29"/>
      <c r="I148" s="29"/>
      <c r="J148" s="29"/>
      <c r="K148" s="29"/>
    </row>
    <row r="149" spans="1:11" x14ac:dyDescent="0.35">
      <c r="A149" s="29"/>
      <c r="B149" s="29"/>
      <c r="C149" s="29"/>
      <c r="D149" s="4"/>
      <c r="E149" s="38"/>
      <c r="F149" s="38"/>
      <c r="G149" s="38"/>
      <c r="H149" s="29"/>
      <c r="I149" s="29"/>
      <c r="J149" s="29"/>
      <c r="K149" s="29"/>
    </row>
    <row r="150" spans="1:11" x14ac:dyDescent="0.35">
      <c r="A150" s="4" t="s">
        <v>65</v>
      </c>
      <c r="B150" s="9">
        <v>-57.109000000000002</v>
      </c>
      <c r="C150" s="29"/>
      <c r="D150" s="33" t="s">
        <v>73</v>
      </c>
      <c r="E150" s="23">
        <f>DEGREES(ATAN2(F136,G136))</f>
        <v>90</v>
      </c>
      <c r="F150" s="23">
        <f>DEGREES(ATAN2(F136,G136))</f>
        <v>90</v>
      </c>
      <c r="G150" s="23">
        <f>DEGREES(ATAN2(F136,G136))</f>
        <v>90</v>
      </c>
      <c r="H150" s="29"/>
      <c r="I150" s="29"/>
      <c r="J150" s="29"/>
      <c r="K150" s="29"/>
    </row>
    <row r="151" spans="1:11" x14ac:dyDescent="0.35">
      <c r="A151" s="4" t="s">
        <v>66</v>
      </c>
      <c r="B151" s="9">
        <v>-135.995</v>
      </c>
      <c r="C151" s="29"/>
      <c r="D151" s="4"/>
      <c r="E151" s="38"/>
      <c r="F151" s="38"/>
      <c r="G151" s="38"/>
      <c r="H151" s="29"/>
      <c r="I151" s="29"/>
      <c r="J151" s="29"/>
      <c r="K151" s="29"/>
    </row>
    <row r="152" spans="1:11" x14ac:dyDescent="0.35">
      <c r="A152" s="4" t="s">
        <v>67</v>
      </c>
      <c r="B152" s="9">
        <v>-57.109000000000002</v>
      </c>
      <c r="C152" s="29"/>
      <c r="D152" s="4"/>
      <c r="E152" s="38"/>
      <c r="F152" s="38"/>
      <c r="G152" s="38"/>
      <c r="H152" s="29"/>
      <c r="I152" s="29"/>
      <c r="J152" s="29"/>
      <c r="K152" s="29"/>
    </row>
    <row r="153" spans="1:11" x14ac:dyDescent="0.35">
      <c r="A153" s="4" t="s">
        <v>68</v>
      </c>
      <c r="B153" s="9">
        <v>-135.375</v>
      </c>
      <c r="C153" s="29"/>
      <c r="D153" s="29"/>
      <c r="E153" s="4" t="s">
        <v>48</v>
      </c>
      <c r="F153" s="4"/>
      <c r="G153" s="29"/>
      <c r="H153" s="29"/>
      <c r="I153" s="29"/>
      <c r="J153" s="29"/>
      <c r="K153" s="29"/>
    </row>
    <row r="154" spans="1:11" x14ac:dyDescent="0.35">
      <c r="A154" s="29"/>
      <c r="B154" s="29"/>
      <c r="C154" s="29"/>
      <c r="E154" s="4" t="s">
        <v>20</v>
      </c>
      <c r="F154" s="29"/>
      <c r="H154" s="29"/>
      <c r="I154" s="29"/>
      <c r="J154" s="29"/>
      <c r="K154" s="29"/>
    </row>
    <row r="155" spans="1:11" x14ac:dyDescent="0.35">
      <c r="A155" s="29"/>
      <c r="B155" s="29"/>
      <c r="C155" s="29"/>
      <c r="D155" s="29"/>
      <c r="E155" s="4" t="s">
        <v>76</v>
      </c>
      <c r="F155" s="4" t="s">
        <v>20</v>
      </c>
      <c r="G155" s="29"/>
      <c r="H155" s="29"/>
      <c r="I155" s="29"/>
      <c r="J155" s="29"/>
      <c r="K155" s="29"/>
    </row>
    <row r="156" spans="1:11" x14ac:dyDescent="0.35">
      <c r="A156" s="29"/>
      <c r="B156" s="29"/>
      <c r="C156" s="29"/>
      <c r="D156" s="29"/>
      <c r="E156" s="4" t="s">
        <v>57</v>
      </c>
      <c r="F156" s="4" t="s">
        <v>31</v>
      </c>
      <c r="G156" s="29"/>
      <c r="H156" s="29"/>
      <c r="I156" s="29"/>
      <c r="J156" s="29"/>
      <c r="K156" s="29"/>
    </row>
    <row r="157" spans="1:11" x14ac:dyDescent="0.35">
      <c r="A157" s="29"/>
      <c r="B157" s="29"/>
      <c r="C157" s="4"/>
      <c r="D157" s="4"/>
      <c r="E157" s="43">
        <f>90+DEGREES(ATAN(F136/G136))</f>
        <v>90</v>
      </c>
      <c r="F157" s="36">
        <f>E157-B148</f>
        <v>0</v>
      </c>
      <c r="G157" s="29"/>
      <c r="H157" s="29"/>
      <c r="I157" s="29"/>
      <c r="J157" s="29"/>
      <c r="K157" s="29"/>
    </row>
    <row r="158" spans="1:11" x14ac:dyDescent="0.35">
      <c r="A158" s="29"/>
      <c r="B158" s="29"/>
      <c r="C158" s="4"/>
      <c r="D158" s="4"/>
      <c r="G158" s="29"/>
      <c r="H158" s="29"/>
      <c r="I158" s="29"/>
      <c r="J158" s="29"/>
      <c r="K158" s="29"/>
    </row>
    <row r="159" spans="1:11" x14ac:dyDescent="0.35">
      <c r="A159" s="29"/>
      <c r="B159" s="29"/>
      <c r="C159" s="4"/>
      <c r="D159" s="4"/>
      <c r="G159" s="29"/>
      <c r="H159" s="29"/>
      <c r="I159" s="29"/>
      <c r="J159" s="29"/>
      <c r="K159" s="29"/>
    </row>
    <row r="160" spans="1:11" x14ac:dyDescent="0.35">
      <c r="A160" s="29"/>
      <c r="B160" s="29"/>
      <c r="C160" s="4"/>
      <c r="D160" s="4"/>
      <c r="G160" s="29"/>
      <c r="H160" s="29"/>
      <c r="I160" s="29"/>
      <c r="J160" s="29"/>
      <c r="K160" s="29"/>
    </row>
  </sheetData>
  <pageMargins left="0.25" right="0.25" top="0.75" bottom="0.75" header="0.3" footer="0.3"/>
  <pageSetup paperSize="9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1583CA-1247-4FA1-86A6-E99B69F08370}">
  <sheetPr codeName="Sheet4"/>
  <dimension ref="A1:J126"/>
  <sheetViews>
    <sheetView view="pageLayout" topLeftCell="A112" zoomScaleNormal="100" workbookViewId="0">
      <selection activeCell="C44" sqref="C44"/>
    </sheetView>
  </sheetViews>
  <sheetFormatPr defaultRowHeight="14.5" x14ac:dyDescent="0.35"/>
  <cols>
    <col min="1" max="1" width="17.7265625" customWidth="1"/>
    <col min="2" max="2" width="18.54296875" customWidth="1"/>
    <col min="4" max="4" width="17.1796875" customWidth="1"/>
    <col min="5" max="5" width="15.81640625" customWidth="1"/>
    <col min="6" max="6" width="15.26953125" customWidth="1"/>
    <col min="7" max="7" width="14.26953125" customWidth="1"/>
  </cols>
  <sheetData>
    <row r="1" spans="1:10" x14ac:dyDescent="0.35">
      <c r="A1" s="28" t="s">
        <v>91</v>
      </c>
      <c r="B1" s="29"/>
      <c r="C1" s="29"/>
      <c r="D1" s="49"/>
      <c r="E1" s="29"/>
      <c r="F1" s="29"/>
      <c r="G1" s="29"/>
      <c r="H1" s="29"/>
      <c r="I1" s="47" t="s">
        <v>5</v>
      </c>
      <c r="J1" s="46" t="s">
        <v>4</v>
      </c>
    </row>
    <row r="2" spans="1:10" x14ac:dyDescent="0.35">
      <c r="A2" s="28"/>
      <c r="B2" s="29"/>
      <c r="C2" s="29"/>
      <c r="D2" s="32"/>
      <c r="E2" s="29"/>
      <c r="F2" s="29"/>
      <c r="G2" s="29"/>
      <c r="H2" s="29"/>
    </row>
    <row r="3" spans="1:10" x14ac:dyDescent="0.35">
      <c r="A3" s="6">
        <v>1</v>
      </c>
      <c r="B3" s="40" t="s">
        <v>1</v>
      </c>
      <c r="C3" s="29"/>
      <c r="D3" s="39" t="s">
        <v>74</v>
      </c>
      <c r="E3" s="29"/>
      <c r="F3" s="4" t="s">
        <v>69</v>
      </c>
      <c r="G3" s="4" t="s">
        <v>70</v>
      </c>
      <c r="H3" s="29"/>
      <c r="I3" s="4" t="s">
        <v>41</v>
      </c>
      <c r="J3" s="4" t="s">
        <v>40</v>
      </c>
    </row>
    <row r="4" spans="1:10" x14ac:dyDescent="0.35">
      <c r="A4" s="4" t="s">
        <v>49</v>
      </c>
      <c r="B4" s="37">
        <v>44640</v>
      </c>
      <c r="C4" s="29"/>
      <c r="D4" s="29"/>
      <c r="E4" s="29"/>
      <c r="F4" s="20">
        <f>ABS(B18-B20)</f>
        <v>0</v>
      </c>
      <c r="G4" s="20">
        <f>ABS(B19-B21)</f>
        <v>0.43700000000001182</v>
      </c>
      <c r="H4" s="29"/>
      <c r="I4" s="47" t="s">
        <v>5</v>
      </c>
      <c r="J4" s="46" t="s">
        <v>4</v>
      </c>
    </row>
    <row r="5" spans="1:10" x14ac:dyDescent="0.35">
      <c r="A5" s="4" t="s">
        <v>54</v>
      </c>
      <c r="B5" s="9" t="s">
        <v>133</v>
      </c>
      <c r="C5" s="29"/>
      <c r="D5" s="9"/>
      <c r="E5" s="29"/>
      <c r="F5" s="29"/>
      <c r="G5" s="29"/>
      <c r="H5" s="29"/>
      <c r="I5" s="29"/>
      <c r="J5" s="29"/>
    </row>
    <row r="6" spans="1:10" x14ac:dyDescent="0.35">
      <c r="A6" s="4" t="s">
        <v>55</v>
      </c>
      <c r="B6" s="9" t="s">
        <v>103</v>
      </c>
      <c r="C6" s="30" t="s">
        <v>159</v>
      </c>
      <c r="D6" s="9"/>
      <c r="E6" s="4" t="s">
        <v>71</v>
      </c>
      <c r="F6" s="4" t="s">
        <v>72</v>
      </c>
      <c r="G6" s="4" t="s">
        <v>47</v>
      </c>
      <c r="H6" s="4"/>
      <c r="I6" s="29"/>
      <c r="J6" s="29"/>
    </row>
    <row r="7" spans="1:10" x14ac:dyDescent="0.35">
      <c r="A7" s="4" t="s">
        <v>56</v>
      </c>
      <c r="B7" s="9" t="s">
        <v>229</v>
      </c>
      <c r="C7" s="30" t="s">
        <v>160</v>
      </c>
      <c r="D7" s="4"/>
      <c r="E7" s="23"/>
      <c r="F7" s="23"/>
      <c r="G7" s="23"/>
      <c r="H7" s="4"/>
      <c r="I7" s="29"/>
      <c r="J7" s="29"/>
    </row>
    <row r="8" spans="1:10" x14ac:dyDescent="0.35">
      <c r="A8" s="29"/>
      <c r="B8" s="29"/>
      <c r="C8" s="29"/>
      <c r="D8" s="4" t="s">
        <v>82</v>
      </c>
      <c r="E8" s="23">
        <f>G4/360*40000*COS(RADIANS(B18))</f>
        <v>36.91918207913109</v>
      </c>
      <c r="F8" s="23">
        <f>G4/360*2*PI()*6371*COS(RADIANS(B18))</f>
        <v>36.947031687594801</v>
      </c>
      <c r="G8" s="23">
        <f>G4/360*2*PI()*(6371+B10/1000)*COS(RADIANS(B18))</f>
        <v>37.014200936711809</v>
      </c>
      <c r="H8" s="29"/>
      <c r="I8" s="29"/>
      <c r="J8" s="29"/>
    </row>
    <row r="9" spans="1:10" x14ac:dyDescent="0.35">
      <c r="A9" s="4" t="s">
        <v>60</v>
      </c>
      <c r="B9" s="9">
        <v>38000</v>
      </c>
      <c r="C9" s="9"/>
      <c r="D9" s="26"/>
      <c r="E9" s="23"/>
      <c r="F9" s="23"/>
      <c r="G9" s="23"/>
      <c r="H9" s="29"/>
      <c r="I9" s="29"/>
      <c r="J9" s="29"/>
    </row>
    <row r="10" spans="1:10" x14ac:dyDescent="0.35">
      <c r="A10" s="4" t="s">
        <v>59</v>
      </c>
      <c r="B10" s="35">
        <f>B9/3.28084</f>
        <v>11582.399629363212</v>
      </c>
      <c r="C10" s="35"/>
      <c r="D10" s="29"/>
      <c r="E10" s="29"/>
      <c r="F10" s="29"/>
      <c r="G10" s="29"/>
      <c r="H10" s="29"/>
      <c r="I10" s="29"/>
      <c r="J10" s="29"/>
    </row>
    <row r="11" spans="1:10" x14ac:dyDescent="0.35">
      <c r="A11" s="18" t="s">
        <v>102</v>
      </c>
      <c r="B11" s="19" t="s">
        <v>134</v>
      </c>
      <c r="C11" s="29"/>
      <c r="D11" s="26" t="s">
        <v>63</v>
      </c>
      <c r="E11" s="35">
        <f>E8/(B12/3600)</f>
        <v>825.52208375696853</v>
      </c>
      <c r="F11" s="35">
        <f>F8/(B12/3600)</f>
        <v>826.14480792137454</v>
      </c>
      <c r="G11" s="35">
        <f>G8/(B12/3600)</f>
        <v>827.64672901964298</v>
      </c>
      <c r="H11" s="29"/>
      <c r="I11" s="29"/>
      <c r="J11" s="29"/>
    </row>
    <row r="12" spans="1:10" x14ac:dyDescent="0.35">
      <c r="A12" s="18" t="s">
        <v>61</v>
      </c>
      <c r="B12" s="20">
        <f>LEFT(B11,2)*60+RIGHT(B11,2)</f>
        <v>161</v>
      </c>
      <c r="C12" s="29"/>
      <c r="D12" s="26" t="s">
        <v>62</v>
      </c>
      <c r="E12" s="35">
        <f>E11/1.852</f>
        <v>445.74626552752079</v>
      </c>
      <c r="F12" s="35">
        <f>F11/1.852</f>
        <v>446.0825096767681</v>
      </c>
      <c r="G12" s="35">
        <f>G11/1.852</f>
        <v>446.8934821920318</v>
      </c>
      <c r="H12" s="29"/>
      <c r="I12" s="29"/>
      <c r="J12" s="29"/>
    </row>
    <row r="13" spans="1:10" x14ac:dyDescent="0.35">
      <c r="A13" s="4" t="s">
        <v>62</v>
      </c>
      <c r="B13" s="9">
        <v>446</v>
      </c>
      <c r="C13" s="29"/>
      <c r="D13" s="29"/>
      <c r="E13" s="29"/>
      <c r="F13" s="29"/>
      <c r="G13" s="29"/>
      <c r="H13" s="29"/>
      <c r="I13" s="29"/>
      <c r="J13" s="29"/>
    </row>
    <row r="14" spans="1:10" x14ac:dyDescent="0.35">
      <c r="A14" s="4" t="s">
        <v>63</v>
      </c>
      <c r="B14" s="35">
        <f>B13*1.852</f>
        <v>825.99200000000008</v>
      </c>
      <c r="C14" s="29"/>
      <c r="D14" s="4" t="s">
        <v>101</v>
      </c>
      <c r="E14" s="54">
        <f>E12-B13</f>
        <v>-0.25373447247920922</v>
      </c>
      <c r="F14" s="54">
        <f>F12-B13</f>
        <v>8.2509676768097506E-2</v>
      </c>
      <c r="G14" s="54">
        <f>G12-B13</f>
        <v>0.89348219203179724</v>
      </c>
      <c r="H14" s="29"/>
      <c r="I14" s="29"/>
      <c r="J14" s="29"/>
    </row>
    <row r="15" spans="1:10" x14ac:dyDescent="0.35">
      <c r="A15" s="29"/>
      <c r="B15" s="29"/>
      <c r="C15" s="29"/>
      <c r="D15" s="4" t="s">
        <v>75</v>
      </c>
      <c r="E15" s="41">
        <f>(E12-B13)/B13</f>
        <v>-5.6891137327176957E-4</v>
      </c>
      <c r="F15" s="41">
        <f>(F12-B13)/B13</f>
        <v>1.849992752647926E-4</v>
      </c>
      <c r="G15" s="41">
        <f>(G12-B13)/B13</f>
        <v>2.0033233005197246E-3</v>
      </c>
      <c r="H15" s="29"/>
      <c r="I15" s="29"/>
      <c r="J15" s="29"/>
    </row>
    <row r="16" spans="1:10" x14ac:dyDescent="0.35">
      <c r="A16" s="4" t="s">
        <v>64</v>
      </c>
      <c r="B16" s="9">
        <v>270</v>
      </c>
      <c r="C16" s="29"/>
      <c r="D16" s="29"/>
      <c r="E16" s="29"/>
      <c r="F16" s="29"/>
      <c r="G16" s="29"/>
      <c r="H16" s="29"/>
      <c r="I16" s="29"/>
      <c r="J16" s="29"/>
    </row>
    <row r="17" spans="1:10" x14ac:dyDescent="0.35">
      <c r="A17" s="29"/>
      <c r="B17" s="29"/>
      <c r="C17" s="29"/>
      <c r="D17" s="4"/>
      <c r="E17" s="38"/>
      <c r="F17" s="38"/>
      <c r="G17" s="38"/>
      <c r="H17" s="29"/>
      <c r="I17" s="29"/>
      <c r="J17" s="29"/>
    </row>
    <row r="18" spans="1:10" x14ac:dyDescent="0.35">
      <c r="A18" s="4" t="s">
        <v>65</v>
      </c>
      <c r="B18" s="9">
        <v>-40.505000000000003</v>
      </c>
      <c r="C18" s="29"/>
      <c r="D18" s="33" t="s">
        <v>73</v>
      </c>
      <c r="E18" s="23">
        <f>DEGREES(ATAN2(F4,G4))</f>
        <v>90</v>
      </c>
      <c r="F18" s="23">
        <f>DEGREES(ATAN2(F4,G4))</f>
        <v>90</v>
      </c>
      <c r="G18" s="23">
        <f>DEGREES(ATAN2(F4,G4))</f>
        <v>90</v>
      </c>
      <c r="H18" s="29"/>
      <c r="I18" s="29"/>
      <c r="J18" s="29"/>
    </row>
    <row r="19" spans="1:10" x14ac:dyDescent="0.35">
      <c r="A19" s="4" t="s">
        <v>66</v>
      </c>
      <c r="B19" s="9">
        <v>83.891000000000005</v>
      </c>
      <c r="C19" s="29"/>
      <c r="D19" s="4"/>
      <c r="E19" s="38"/>
      <c r="F19" s="38"/>
      <c r="G19" s="38"/>
      <c r="H19" s="29"/>
      <c r="I19" s="29"/>
      <c r="J19" s="29"/>
    </row>
    <row r="20" spans="1:10" x14ac:dyDescent="0.35">
      <c r="A20" s="4" t="s">
        <v>67</v>
      </c>
      <c r="B20" s="9">
        <v>-40.505000000000003</v>
      </c>
      <c r="C20" s="29"/>
      <c r="D20" s="4"/>
      <c r="E20" s="38"/>
      <c r="F20" s="38"/>
      <c r="G20" s="38"/>
      <c r="H20" s="29"/>
      <c r="I20" s="29"/>
      <c r="J20" s="29"/>
    </row>
    <row r="21" spans="1:10" x14ac:dyDescent="0.35">
      <c r="A21" s="4" t="s">
        <v>68</v>
      </c>
      <c r="B21" s="9">
        <v>83.453999999999994</v>
      </c>
      <c r="C21" s="29"/>
      <c r="D21" s="29"/>
      <c r="E21" s="4" t="s">
        <v>48</v>
      </c>
      <c r="F21" s="4"/>
      <c r="G21" s="29"/>
      <c r="H21" s="29"/>
      <c r="I21" s="29"/>
      <c r="J21" s="29"/>
    </row>
    <row r="22" spans="1:10" x14ac:dyDescent="0.35">
      <c r="A22" s="29"/>
      <c r="B22" s="29"/>
      <c r="C22" s="29"/>
      <c r="E22" s="4" t="s">
        <v>20</v>
      </c>
      <c r="F22" s="29"/>
      <c r="H22" s="29"/>
      <c r="I22" s="29"/>
      <c r="J22" s="29"/>
    </row>
    <row r="23" spans="1:10" x14ac:dyDescent="0.35">
      <c r="A23" s="29"/>
      <c r="B23" s="29"/>
      <c r="C23" s="29"/>
      <c r="D23" s="29"/>
      <c r="E23" s="4" t="s">
        <v>76</v>
      </c>
      <c r="F23" s="4" t="s">
        <v>20</v>
      </c>
      <c r="G23" s="29"/>
      <c r="H23" s="29"/>
      <c r="I23" s="29"/>
      <c r="J23" s="29"/>
    </row>
    <row r="24" spans="1:10" x14ac:dyDescent="0.35">
      <c r="A24" s="29"/>
      <c r="B24" s="29"/>
      <c r="C24" s="29"/>
      <c r="D24" s="29"/>
      <c r="E24" s="4" t="s">
        <v>57</v>
      </c>
      <c r="F24" s="4" t="s">
        <v>31</v>
      </c>
      <c r="G24" s="29"/>
      <c r="H24" s="29"/>
      <c r="I24" s="29"/>
      <c r="J24" s="29"/>
    </row>
    <row r="25" spans="1:10" x14ac:dyDescent="0.35">
      <c r="A25" s="29"/>
      <c r="B25" s="29"/>
      <c r="C25" s="4"/>
      <c r="D25" s="4"/>
      <c r="E25" s="43">
        <f>270+DEGREES(ATAN(F4/G4))</f>
        <v>270</v>
      </c>
      <c r="F25" s="36">
        <f>E25-B16</f>
        <v>0</v>
      </c>
      <c r="G25" s="29"/>
      <c r="H25" s="29"/>
      <c r="I25" s="29"/>
      <c r="J25" s="29"/>
    </row>
    <row r="26" spans="1:10" x14ac:dyDescent="0.35">
      <c r="A26" s="29"/>
      <c r="B26" s="29"/>
      <c r="C26" s="4"/>
      <c r="D26" s="4"/>
      <c r="G26" s="29"/>
      <c r="H26" s="29"/>
      <c r="I26" s="29"/>
      <c r="J26" s="29"/>
    </row>
    <row r="27" spans="1:10" x14ac:dyDescent="0.35">
      <c r="A27" s="29"/>
      <c r="B27" s="29"/>
      <c r="C27" s="4"/>
      <c r="D27" s="4"/>
      <c r="G27" s="29"/>
      <c r="H27" s="29"/>
      <c r="I27" s="29"/>
      <c r="J27" s="29"/>
    </row>
    <row r="34" spans="1:10" x14ac:dyDescent="0.35">
      <c r="A34" s="28" t="s">
        <v>91</v>
      </c>
      <c r="B34" s="29"/>
      <c r="C34" s="29"/>
      <c r="D34" s="49"/>
      <c r="E34" s="29"/>
      <c r="F34" s="29"/>
      <c r="G34" s="29"/>
      <c r="H34" s="29"/>
      <c r="I34" s="47" t="s">
        <v>5</v>
      </c>
      <c r="J34" s="46" t="s">
        <v>4</v>
      </c>
    </row>
    <row r="35" spans="1:10" x14ac:dyDescent="0.35">
      <c r="A35" s="28"/>
      <c r="B35" s="29"/>
      <c r="C35" s="29"/>
      <c r="D35" s="32"/>
      <c r="E35" s="29"/>
      <c r="F35" s="29"/>
      <c r="G35" s="29"/>
      <c r="H35" s="29"/>
    </row>
    <row r="36" spans="1:10" x14ac:dyDescent="0.35">
      <c r="A36" s="6">
        <v>2</v>
      </c>
      <c r="B36" s="40" t="s">
        <v>1</v>
      </c>
      <c r="C36" s="29"/>
      <c r="D36" s="39" t="s">
        <v>74</v>
      </c>
      <c r="E36" s="29"/>
      <c r="F36" s="4" t="s">
        <v>69</v>
      </c>
      <c r="G36" s="4" t="s">
        <v>70</v>
      </c>
      <c r="H36" s="29"/>
      <c r="I36" s="4" t="s">
        <v>41</v>
      </c>
      <c r="J36" s="4" t="s">
        <v>40</v>
      </c>
    </row>
    <row r="37" spans="1:10" x14ac:dyDescent="0.35">
      <c r="A37" s="4" t="s">
        <v>49</v>
      </c>
      <c r="B37" s="37">
        <v>44665</v>
      </c>
      <c r="C37" s="29"/>
      <c r="D37" s="29"/>
      <c r="E37" s="29"/>
      <c r="F37" s="20">
        <f>ABS(B51-B53)</f>
        <v>0</v>
      </c>
      <c r="G37" s="20">
        <f>ABS(B52-B54)</f>
        <v>0.49400000000002819</v>
      </c>
      <c r="H37" s="29"/>
      <c r="I37" s="47" t="s">
        <v>5</v>
      </c>
      <c r="J37" s="47" t="s">
        <v>5</v>
      </c>
    </row>
    <row r="38" spans="1:10" x14ac:dyDescent="0.35">
      <c r="A38" s="4" t="s">
        <v>54</v>
      </c>
      <c r="B38" s="9" t="s">
        <v>176</v>
      </c>
      <c r="C38" s="29"/>
      <c r="D38" s="9"/>
      <c r="E38" s="29"/>
      <c r="F38" s="29"/>
      <c r="G38" s="29"/>
      <c r="H38" s="29"/>
      <c r="I38" s="29"/>
      <c r="J38" s="29"/>
    </row>
    <row r="39" spans="1:10" x14ac:dyDescent="0.35">
      <c r="A39" s="4" t="s">
        <v>55</v>
      </c>
      <c r="B39" s="9" t="s">
        <v>143</v>
      </c>
      <c r="C39" s="30" t="s">
        <v>145</v>
      </c>
      <c r="D39" s="9"/>
      <c r="E39" s="4" t="s">
        <v>71</v>
      </c>
      <c r="F39" s="4" t="s">
        <v>72</v>
      </c>
      <c r="G39" s="4" t="s">
        <v>47</v>
      </c>
      <c r="H39" s="4"/>
      <c r="I39" s="29"/>
      <c r="J39" s="29"/>
    </row>
    <row r="40" spans="1:10" x14ac:dyDescent="0.35">
      <c r="A40" s="4" t="s">
        <v>56</v>
      </c>
      <c r="B40" s="9" t="s">
        <v>44</v>
      </c>
      <c r="C40" s="30" t="s">
        <v>230</v>
      </c>
      <c r="D40" s="4"/>
      <c r="E40" s="23"/>
      <c r="F40" s="23"/>
      <c r="G40" s="23"/>
      <c r="H40" s="4"/>
      <c r="I40" s="29"/>
      <c r="J40" s="29"/>
    </row>
    <row r="41" spans="1:10" x14ac:dyDescent="0.35">
      <c r="A41" s="29"/>
      <c r="B41" s="29"/>
      <c r="C41" s="29"/>
      <c r="D41" s="4" t="s">
        <v>82</v>
      </c>
      <c r="E41" s="23">
        <f>G37/360*40000*COS(RADIANS(B51))</f>
        <v>42.909338596150604</v>
      </c>
      <c r="F41" s="23">
        <f>G37/360*2*PI()*6371*COS(RADIANS(B51))</f>
        <v>42.941706818089493</v>
      </c>
      <c r="G41" s="23">
        <f>G37/360*2*PI()*(6371+B43/1000)*COS(RADIANS(B51))</f>
        <v>43.011556681824672</v>
      </c>
      <c r="H41" s="29"/>
      <c r="I41" s="29"/>
      <c r="J41" s="29"/>
    </row>
    <row r="42" spans="1:10" x14ac:dyDescent="0.35">
      <c r="A42" s="4" t="s">
        <v>60</v>
      </c>
      <c r="B42" s="9">
        <v>34000</v>
      </c>
      <c r="C42" s="9"/>
      <c r="D42" s="26"/>
      <c r="E42" s="23"/>
      <c r="F42" s="23"/>
      <c r="G42" s="23"/>
      <c r="H42" s="29"/>
      <c r="I42" s="29"/>
      <c r="J42" s="29"/>
    </row>
    <row r="43" spans="1:10" x14ac:dyDescent="0.35">
      <c r="A43" s="4" t="s">
        <v>59</v>
      </c>
      <c r="B43" s="35">
        <f>B42/3.28084</f>
        <v>10363.199668377611</v>
      </c>
      <c r="C43" s="35"/>
      <c r="D43" s="29"/>
      <c r="E43" s="29"/>
      <c r="F43" s="29"/>
      <c r="G43" s="29"/>
      <c r="H43" s="29"/>
      <c r="I43" s="29"/>
      <c r="J43" s="29"/>
    </row>
    <row r="44" spans="1:10" x14ac:dyDescent="0.35">
      <c r="A44" s="18" t="s">
        <v>102</v>
      </c>
      <c r="B44" s="19" t="s">
        <v>177</v>
      </c>
      <c r="C44" s="29"/>
      <c r="D44" s="26" t="s">
        <v>63</v>
      </c>
      <c r="E44" s="35">
        <f>E41/(B45/3600)</f>
        <v>882.70639397795526</v>
      </c>
      <c r="F44" s="35">
        <f>F41/(B45/3600)</f>
        <v>883.3722545435553</v>
      </c>
      <c r="G44" s="35">
        <f>G41/(B45/3600)</f>
        <v>884.8091660261075</v>
      </c>
      <c r="H44" s="29"/>
      <c r="I44" s="29"/>
      <c r="J44" s="29"/>
    </row>
    <row r="45" spans="1:10" x14ac:dyDescent="0.35">
      <c r="A45" s="18" t="s">
        <v>61</v>
      </c>
      <c r="B45" s="20">
        <f>LEFT(B44,2)*60+RIGHT(B44,2)</f>
        <v>175</v>
      </c>
      <c r="C45" s="29"/>
      <c r="D45" s="26" t="s">
        <v>62</v>
      </c>
      <c r="E45" s="35">
        <f>E44/1.852</f>
        <v>476.62332288226526</v>
      </c>
      <c r="F45" s="35">
        <f>F44/1.852</f>
        <v>476.98285882481383</v>
      </c>
      <c r="G45" s="35">
        <f>G44/1.852</f>
        <v>477.75872895578158</v>
      </c>
      <c r="H45" s="29"/>
      <c r="I45" s="29"/>
      <c r="J45" s="29"/>
    </row>
    <row r="46" spans="1:10" x14ac:dyDescent="0.35">
      <c r="A46" s="4" t="s">
        <v>62</v>
      </c>
      <c r="B46" s="9">
        <v>478</v>
      </c>
      <c r="C46" s="29"/>
      <c r="D46" s="29"/>
      <c r="E46" s="29"/>
      <c r="F46" s="29"/>
      <c r="G46" s="29"/>
      <c r="H46" s="29"/>
      <c r="I46" s="29"/>
      <c r="J46" s="29"/>
    </row>
    <row r="47" spans="1:10" x14ac:dyDescent="0.35">
      <c r="A47" s="4" t="s">
        <v>63</v>
      </c>
      <c r="B47" s="35">
        <f>B46*1.852</f>
        <v>885.25600000000009</v>
      </c>
      <c r="C47" s="29"/>
      <c r="D47" s="4" t="s">
        <v>101</v>
      </c>
      <c r="E47" s="54">
        <f>E45-B46</f>
        <v>-1.3766771177347437</v>
      </c>
      <c r="F47" s="54">
        <f>F45-B46</f>
        <v>-1.0171411751861683</v>
      </c>
      <c r="G47" s="54">
        <f>G45-B46</f>
        <v>-0.24127104421842205</v>
      </c>
      <c r="H47" s="29"/>
      <c r="I47" s="29"/>
      <c r="J47" s="29"/>
    </row>
    <row r="48" spans="1:10" x14ac:dyDescent="0.35">
      <c r="A48" s="29"/>
      <c r="B48" s="29"/>
      <c r="C48" s="29"/>
      <c r="D48" s="4" t="s">
        <v>75</v>
      </c>
      <c r="E48" s="41">
        <f>(E45-B46)/B46</f>
        <v>-2.8800776521647358E-3</v>
      </c>
      <c r="F48" s="41">
        <f>(F45-B46)/B46</f>
        <v>-2.1279104083392641E-3</v>
      </c>
      <c r="G48" s="41">
        <f>(G45-B46)/B46</f>
        <v>-5.0475113853226368E-4</v>
      </c>
      <c r="H48" s="29"/>
      <c r="I48" s="29"/>
      <c r="J48" s="29"/>
    </row>
    <row r="49" spans="1:10" x14ac:dyDescent="0.35">
      <c r="A49" s="4" t="s">
        <v>64</v>
      </c>
      <c r="B49" s="9">
        <v>270</v>
      </c>
      <c r="C49" s="29"/>
      <c r="D49" s="29"/>
      <c r="E49" s="29"/>
      <c r="F49" s="29"/>
      <c r="G49" s="29"/>
      <c r="H49" s="29"/>
      <c r="I49" s="29"/>
      <c r="J49" s="29"/>
    </row>
    <row r="50" spans="1:10" x14ac:dyDescent="0.35">
      <c r="A50" s="29"/>
      <c r="B50" s="29"/>
      <c r="C50" s="29"/>
      <c r="D50" s="4"/>
      <c r="E50" s="38"/>
      <c r="F50" s="38"/>
      <c r="G50" s="38"/>
      <c r="H50" s="29"/>
      <c r="I50" s="29"/>
      <c r="J50" s="29"/>
    </row>
    <row r="51" spans="1:10" x14ac:dyDescent="0.35">
      <c r="A51" s="4" t="s">
        <v>65</v>
      </c>
      <c r="B51" s="9">
        <v>-38.579000000000001</v>
      </c>
      <c r="C51" s="29"/>
      <c r="D51" s="33" t="s">
        <v>73</v>
      </c>
      <c r="E51" s="23">
        <f>DEGREES(ATAN2(F37,G37))</f>
        <v>90</v>
      </c>
      <c r="F51" s="23">
        <f>DEGREES(ATAN2(F37,G37))</f>
        <v>90</v>
      </c>
      <c r="G51" s="23">
        <f>DEGREES(ATAN2(F37,G37))</f>
        <v>90</v>
      </c>
      <c r="H51" s="29"/>
      <c r="I51" s="29"/>
      <c r="J51" s="29"/>
    </row>
    <row r="52" spans="1:10" x14ac:dyDescent="0.35">
      <c r="A52" s="4" t="s">
        <v>66</v>
      </c>
      <c r="B52" s="9">
        <v>160.74700000000001</v>
      </c>
      <c r="C52" s="29"/>
      <c r="D52" s="4"/>
      <c r="E52" s="38"/>
      <c r="F52" s="38"/>
      <c r="G52" s="38"/>
      <c r="H52" s="29"/>
      <c r="I52" s="29"/>
      <c r="J52" s="29"/>
    </row>
    <row r="53" spans="1:10" x14ac:dyDescent="0.35">
      <c r="A53" s="4" t="s">
        <v>67</v>
      </c>
      <c r="B53" s="9">
        <v>-38.579000000000001</v>
      </c>
      <c r="C53" s="29"/>
      <c r="D53" s="4"/>
      <c r="E53" s="38"/>
      <c r="F53" s="38"/>
      <c r="G53" s="38"/>
      <c r="H53" s="29"/>
      <c r="I53" s="29"/>
      <c r="J53" s="29"/>
    </row>
    <row r="54" spans="1:10" x14ac:dyDescent="0.35">
      <c r="A54" s="4" t="s">
        <v>68</v>
      </c>
      <c r="B54" s="9">
        <v>160.25299999999999</v>
      </c>
      <c r="C54" s="29"/>
      <c r="D54" s="29"/>
      <c r="E54" s="4" t="s">
        <v>48</v>
      </c>
      <c r="F54" s="4"/>
      <c r="G54" s="29"/>
      <c r="H54" s="29"/>
      <c r="I54" s="29"/>
      <c r="J54" s="29"/>
    </row>
    <row r="55" spans="1:10" x14ac:dyDescent="0.35">
      <c r="A55" s="29"/>
      <c r="B55" s="29"/>
      <c r="C55" s="29"/>
      <c r="E55" s="4" t="s">
        <v>20</v>
      </c>
      <c r="F55" s="29"/>
      <c r="H55" s="29"/>
      <c r="I55" s="29"/>
      <c r="J55" s="29"/>
    </row>
    <row r="56" spans="1:10" x14ac:dyDescent="0.35">
      <c r="A56" s="29"/>
      <c r="B56" s="29"/>
      <c r="C56" s="29"/>
      <c r="D56" s="29"/>
      <c r="E56" s="4" t="s">
        <v>76</v>
      </c>
      <c r="F56" s="4" t="s">
        <v>20</v>
      </c>
      <c r="G56" s="29"/>
      <c r="H56" s="29"/>
      <c r="I56" s="29"/>
      <c r="J56" s="29"/>
    </row>
    <row r="57" spans="1:10" x14ac:dyDescent="0.35">
      <c r="A57" s="29"/>
      <c r="B57" s="29"/>
      <c r="C57" s="29"/>
      <c r="D57" s="29"/>
      <c r="E57" s="4" t="s">
        <v>57</v>
      </c>
      <c r="F57" s="4" t="s">
        <v>31</v>
      </c>
      <c r="G57" s="29"/>
      <c r="H57" s="29"/>
      <c r="I57" s="29"/>
      <c r="J57" s="29"/>
    </row>
    <row r="58" spans="1:10" x14ac:dyDescent="0.35">
      <c r="A58" s="29"/>
      <c r="B58" s="29"/>
      <c r="C58" s="4"/>
      <c r="D58" s="4"/>
      <c r="E58" s="43">
        <f>270+DEGREES(ATAN(F37/G37))</f>
        <v>270</v>
      </c>
      <c r="F58" s="36">
        <f>E58-B49</f>
        <v>0</v>
      </c>
      <c r="G58" s="29"/>
      <c r="H58" s="29"/>
      <c r="I58" s="29"/>
      <c r="J58" s="29"/>
    </row>
    <row r="59" spans="1:10" x14ac:dyDescent="0.35">
      <c r="A59" s="29"/>
      <c r="B59" s="29"/>
      <c r="C59" s="4"/>
      <c r="D59" s="4"/>
      <c r="G59" s="29"/>
      <c r="H59" s="29"/>
      <c r="I59" s="29"/>
      <c r="J59" s="29"/>
    </row>
    <row r="60" spans="1:10" x14ac:dyDescent="0.35">
      <c r="A60" s="29"/>
      <c r="B60" s="29"/>
      <c r="C60" s="4"/>
      <c r="D60" s="4"/>
      <c r="G60" s="29"/>
      <c r="H60" s="29"/>
      <c r="I60" s="29"/>
      <c r="J60" s="29"/>
    </row>
    <row r="67" spans="1:10" x14ac:dyDescent="0.35">
      <c r="A67" s="28" t="s">
        <v>91</v>
      </c>
      <c r="B67" s="29"/>
      <c r="C67" s="29"/>
      <c r="D67" s="49"/>
      <c r="E67" s="29"/>
      <c r="F67" s="29"/>
      <c r="G67" s="29"/>
      <c r="H67" s="29"/>
      <c r="I67" s="47" t="s">
        <v>5</v>
      </c>
      <c r="J67" s="46" t="s">
        <v>4</v>
      </c>
    </row>
    <row r="68" spans="1:10" x14ac:dyDescent="0.35">
      <c r="A68" s="28"/>
      <c r="B68" s="29"/>
      <c r="C68" s="29"/>
      <c r="D68" s="32"/>
      <c r="E68" s="29"/>
      <c r="F68" s="29"/>
      <c r="G68" s="29"/>
      <c r="H68" s="29"/>
    </row>
    <row r="69" spans="1:10" x14ac:dyDescent="0.35">
      <c r="A69" s="6">
        <v>3</v>
      </c>
      <c r="B69" s="40" t="s">
        <v>1</v>
      </c>
      <c r="C69" s="29"/>
      <c r="D69" s="39" t="s">
        <v>74</v>
      </c>
      <c r="E69" s="29"/>
      <c r="F69" s="4" t="s">
        <v>69</v>
      </c>
      <c r="G69" s="4" t="s">
        <v>70</v>
      </c>
      <c r="H69" s="29"/>
      <c r="I69" s="4" t="s">
        <v>41</v>
      </c>
      <c r="J69" s="4" t="s">
        <v>40</v>
      </c>
    </row>
    <row r="70" spans="1:10" x14ac:dyDescent="0.35">
      <c r="A70" s="4" t="s">
        <v>49</v>
      </c>
      <c r="B70" s="37">
        <v>44746</v>
      </c>
      <c r="C70" s="29"/>
      <c r="D70" s="29"/>
      <c r="E70" s="29"/>
      <c r="F70" s="20">
        <f>ABS(B84-B86)</f>
        <v>0</v>
      </c>
      <c r="G70" s="20">
        <f>ABS(B85-B87)</f>
        <v>0.51399999999999935</v>
      </c>
      <c r="H70" s="29"/>
      <c r="I70" s="46" t="s">
        <v>4</v>
      </c>
      <c r="J70" s="47" t="s">
        <v>5</v>
      </c>
    </row>
    <row r="71" spans="1:10" x14ac:dyDescent="0.35">
      <c r="A71" s="4" t="s">
        <v>54</v>
      </c>
      <c r="B71" s="9" t="s">
        <v>217</v>
      </c>
      <c r="C71" s="29"/>
      <c r="D71" s="9"/>
      <c r="E71" s="29"/>
      <c r="F71" s="29"/>
      <c r="G71" s="29"/>
      <c r="H71" s="29"/>
      <c r="I71" s="29"/>
      <c r="J71" s="29"/>
    </row>
    <row r="72" spans="1:10" x14ac:dyDescent="0.35">
      <c r="A72" s="4" t="s">
        <v>55</v>
      </c>
      <c r="B72" s="9" t="s">
        <v>218</v>
      </c>
      <c r="C72" s="30" t="s">
        <v>219</v>
      </c>
      <c r="D72" s="9"/>
      <c r="E72" s="4" t="s">
        <v>71</v>
      </c>
      <c r="F72" s="4" t="s">
        <v>72</v>
      </c>
      <c r="G72" s="4" t="s">
        <v>47</v>
      </c>
      <c r="H72" s="4"/>
      <c r="I72" s="29"/>
      <c r="J72" s="29"/>
    </row>
    <row r="73" spans="1:10" x14ac:dyDescent="0.35">
      <c r="A73" s="4" t="s">
        <v>56</v>
      </c>
      <c r="B73" s="9" t="s">
        <v>108</v>
      </c>
      <c r="C73" s="30" t="s">
        <v>109</v>
      </c>
      <c r="D73" s="4"/>
      <c r="E73" s="23"/>
      <c r="F73" s="23"/>
      <c r="G73" s="23"/>
      <c r="H73" s="4"/>
      <c r="I73" s="29"/>
      <c r="J73" s="29"/>
    </row>
    <row r="74" spans="1:10" x14ac:dyDescent="0.35">
      <c r="A74" s="29"/>
      <c r="B74" s="29"/>
      <c r="C74" s="29"/>
      <c r="D74" s="4" t="s">
        <v>82</v>
      </c>
      <c r="E74" s="23">
        <f>G70/360*40000*COS(RADIANS(B84))</f>
        <v>41.846515355328854</v>
      </c>
      <c r="F74" s="23">
        <f>G70/360*2*PI()*6371*COS(RADIANS(B84))</f>
        <v>41.878081847395734</v>
      </c>
      <c r="G74" s="23">
        <f>G70/360*2*PI()*(6371+B76/1000)*COS(RADIANS(B84))</f>
        <v>41.948205118915403</v>
      </c>
      <c r="H74" s="29"/>
      <c r="I74" s="29"/>
      <c r="J74" s="29"/>
    </row>
    <row r="75" spans="1:10" x14ac:dyDescent="0.35">
      <c r="A75" s="4" t="s">
        <v>60</v>
      </c>
      <c r="B75" s="9">
        <v>35000</v>
      </c>
      <c r="C75" s="9"/>
      <c r="D75" s="26"/>
      <c r="E75" s="23"/>
      <c r="F75" s="23"/>
      <c r="G75" s="23"/>
      <c r="H75" s="29"/>
      <c r="I75" s="29"/>
      <c r="J75" s="29"/>
    </row>
    <row r="76" spans="1:10" x14ac:dyDescent="0.35">
      <c r="A76" s="4" t="s">
        <v>59</v>
      </c>
      <c r="B76" s="35">
        <f>B75/3.28084</f>
        <v>10667.99965862401</v>
      </c>
      <c r="C76" s="35"/>
      <c r="D76" s="29"/>
      <c r="E76" s="29"/>
      <c r="F76" s="29"/>
      <c r="G76" s="29"/>
      <c r="H76" s="29"/>
      <c r="I76" s="29"/>
      <c r="J76" s="29"/>
    </row>
    <row r="77" spans="1:10" x14ac:dyDescent="0.35">
      <c r="A77" s="18" t="s">
        <v>102</v>
      </c>
      <c r="B77" s="19" t="s">
        <v>134</v>
      </c>
      <c r="C77" s="29"/>
      <c r="D77" s="26" t="s">
        <v>63</v>
      </c>
      <c r="E77" s="35">
        <f>E74/(B78/3600)</f>
        <v>935.69847999493095</v>
      </c>
      <c r="F77" s="35">
        <f>F74/(B78/3600)</f>
        <v>936.40431460015316</v>
      </c>
      <c r="G77" s="35">
        <f>G74/(B78/3600)</f>
        <v>937.97228837326372</v>
      </c>
      <c r="H77" s="29"/>
      <c r="I77" s="29"/>
      <c r="J77" s="29"/>
    </row>
    <row r="78" spans="1:10" x14ac:dyDescent="0.35">
      <c r="A78" s="18" t="s">
        <v>61</v>
      </c>
      <c r="B78" s="20">
        <f>LEFT(B77,2)*60+RIGHT(B77,2)</f>
        <v>161</v>
      </c>
      <c r="C78" s="29"/>
      <c r="D78" s="26" t="s">
        <v>62</v>
      </c>
      <c r="E78" s="35">
        <f>E77/1.852</f>
        <v>505.23676025644215</v>
      </c>
      <c r="F78" s="35">
        <f>F77/1.852</f>
        <v>505.61788045364636</v>
      </c>
      <c r="G78" s="35">
        <f>G77/1.852</f>
        <v>506.46451856007758</v>
      </c>
      <c r="H78" s="29"/>
      <c r="I78" s="29"/>
      <c r="J78" s="29"/>
    </row>
    <row r="79" spans="1:10" x14ac:dyDescent="0.35">
      <c r="A79" s="4" t="s">
        <v>62</v>
      </c>
      <c r="B79" s="9">
        <v>505</v>
      </c>
      <c r="C79" s="29"/>
      <c r="D79" s="29"/>
      <c r="E79" s="29"/>
      <c r="F79" s="29"/>
      <c r="G79" s="29"/>
      <c r="H79" s="29"/>
      <c r="I79" s="29"/>
      <c r="J79" s="29"/>
    </row>
    <row r="80" spans="1:10" x14ac:dyDescent="0.35">
      <c r="A80" s="4" t="s">
        <v>63</v>
      </c>
      <c r="B80" s="35">
        <f>B79*1.852</f>
        <v>935.26</v>
      </c>
      <c r="C80" s="29"/>
      <c r="D80" s="4" t="s">
        <v>101</v>
      </c>
      <c r="E80" s="54">
        <f>E78-B79</f>
        <v>0.23676025644215315</v>
      </c>
      <c r="F80" s="54">
        <f>F78-B79</f>
        <v>0.61788045364636446</v>
      </c>
      <c r="G80" s="54">
        <f>G78-B79</f>
        <v>1.464518560077579</v>
      </c>
      <c r="H80" s="29"/>
      <c r="I80" s="29"/>
      <c r="J80" s="29"/>
    </row>
    <row r="81" spans="1:10" x14ac:dyDescent="0.35">
      <c r="A81" s="29"/>
      <c r="B81" s="29"/>
      <c r="C81" s="29"/>
      <c r="D81" s="4" t="s">
        <v>75</v>
      </c>
      <c r="E81" s="41">
        <f>(E78-B79)/B79</f>
        <v>4.6883219097456068E-4</v>
      </c>
      <c r="F81" s="41">
        <f>(F78-B79)/B79</f>
        <v>1.22352565078488E-3</v>
      </c>
      <c r="G81" s="41">
        <f>(G78-B79)/B79</f>
        <v>2.9000367526288693E-3</v>
      </c>
      <c r="H81" s="29"/>
      <c r="I81" s="29"/>
      <c r="J81" s="29"/>
    </row>
    <row r="82" spans="1:10" x14ac:dyDescent="0.35">
      <c r="A82" s="4" t="s">
        <v>64</v>
      </c>
      <c r="B82" s="9">
        <v>270</v>
      </c>
      <c r="C82" s="29"/>
      <c r="D82" s="29"/>
      <c r="E82" s="29"/>
      <c r="F82" s="29"/>
      <c r="G82" s="29"/>
      <c r="H82" s="29"/>
      <c r="I82" s="29"/>
      <c r="J82" s="29"/>
    </row>
    <row r="83" spans="1:10" x14ac:dyDescent="0.35">
      <c r="A83" s="29"/>
      <c r="B83" s="29"/>
      <c r="C83" s="29"/>
      <c r="D83" s="4"/>
      <c r="E83" s="38"/>
      <c r="F83" s="38"/>
      <c r="G83" s="38"/>
      <c r="H83" s="29"/>
      <c r="I83" s="29"/>
      <c r="J83" s="29"/>
    </row>
    <row r="84" spans="1:10" x14ac:dyDescent="0.35">
      <c r="A84" s="4" t="s">
        <v>65</v>
      </c>
      <c r="B84" s="9">
        <v>42.884999999999998</v>
      </c>
      <c r="C84" s="29"/>
      <c r="D84" s="33" t="s">
        <v>73</v>
      </c>
      <c r="E84" s="23">
        <f>DEGREES(ATAN2(F70,G70))</f>
        <v>90</v>
      </c>
      <c r="F84" s="23">
        <f>DEGREES(ATAN2(F70,G70))</f>
        <v>90</v>
      </c>
      <c r="G84" s="23">
        <f>DEGREES(ATAN2(F70,G70))</f>
        <v>90</v>
      </c>
      <c r="H84" s="29"/>
      <c r="I84" s="29"/>
      <c r="J84" s="29"/>
    </row>
    <row r="85" spans="1:10" x14ac:dyDescent="0.35">
      <c r="A85" s="4" t="s">
        <v>66</v>
      </c>
      <c r="B85" s="9">
        <v>-21.919</v>
      </c>
      <c r="C85" s="29"/>
      <c r="D85" s="4"/>
      <c r="E85" s="38"/>
      <c r="F85" s="38"/>
      <c r="G85" s="38"/>
      <c r="H85" s="29"/>
      <c r="I85" s="29"/>
      <c r="J85" s="29"/>
    </row>
    <row r="86" spans="1:10" x14ac:dyDescent="0.35">
      <c r="A86" s="4" t="s">
        <v>67</v>
      </c>
      <c r="B86" s="9">
        <v>42.884999999999998</v>
      </c>
      <c r="C86" s="29"/>
      <c r="D86" s="4"/>
      <c r="E86" s="38"/>
      <c r="F86" s="38"/>
      <c r="G86" s="38"/>
      <c r="H86" s="29"/>
      <c r="I86" s="29"/>
      <c r="J86" s="29"/>
    </row>
    <row r="87" spans="1:10" x14ac:dyDescent="0.35">
      <c r="A87" s="4" t="s">
        <v>68</v>
      </c>
      <c r="B87" s="9">
        <v>-22.433</v>
      </c>
      <c r="C87" s="29"/>
      <c r="D87" s="29"/>
      <c r="E87" s="4" t="s">
        <v>48</v>
      </c>
      <c r="F87" s="4"/>
      <c r="G87" s="29"/>
      <c r="H87" s="29"/>
      <c r="I87" s="29"/>
      <c r="J87" s="29"/>
    </row>
    <row r="88" spans="1:10" x14ac:dyDescent="0.35">
      <c r="A88" s="29"/>
      <c r="B88" s="29"/>
      <c r="C88" s="29"/>
      <c r="E88" s="4" t="s">
        <v>20</v>
      </c>
      <c r="F88" s="29"/>
      <c r="H88" s="29"/>
      <c r="I88" s="29"/>
      <c r="J88" s="29"/>
    </row>
    <row r="89" spans="1:10" x14ac:dyDescent="0.35">
      <c r="A89" s="29"/>
      <c r="B89" s="29"/>
      <c r="C89" s="29"/>
      <c r="D89" s="29"/>
      <c r="E89" s="4" t="s">
        <v>76</v>
      </c>
      <c r="F89" s="4" t="s">
        <v>20</v>
      </c>
      <c r="G89" s="29"/>
      <c r="H89" s="29"/>
      <c r="I89" s="29"/>
      <c r="J89" s="29"/>
    </row>
    <row r="90" spans="1:10" x14ac:dyDescent="0.35">
      <c r="A90" s="29"/>
      <c r="B90" s="29"/>
      <c r="C90" s="29"/>
      <c r="D90" s="29"/>
      <c r="E90" s="4" t="s">
        <v>57</v>
      </c>
      <c r="F90" s="4" t="s">
        <v>31</v>
      </c>
      <c r="G90" s="29"/>
      <c r="H90" s="29"/>
      <c r="I90" s="29"/>
      <c r="J90" s="29"/>
    </row>
    <row r="91" spans="1:10" x14ac:dyDescent="0.35">
      <c r="A91" s="29"/>
      <c r="B91" s="29"/>
      <c r="C91" s="4"/>
      <c r="D91" s="4"/>
      <c r="E91" s="43">
        <f>270+DEGREES(ATAN(F70/G70))</f>
        <v>270</v>
      </c>
      <c r="F91" s="36">
        <f>E91-B82</f>
        <v>0</v>
      </c>
      <c r="G91" s="29"/>
      <c r="H91" s="29"/>
      <c r="I91" s="29"/>
      <c r="J91" s="29"/>
    </row>
    <row r="92" spans="1:10" x14ac:dyDescent="0.35">
      <c r="A92" s="29"/>
      <c r="B92" s="29"/>
      <c r="C92" s="4"/>
      <c r="D92" s="4"/>
      <c r="G92" s="29"/>
      <c r="H92" s="29"/>
      <c r="I92" s="29"/>
      <c r="J92" s="29"/>
    </row>
    <row r="93" spans="1:10" x14ac:dyDescent="0.35">
      <c r="A93" s="29"/>
      <c r="B93" s="29"/>
      <c r="C93" s="4"/>
      <c r="D93" s="4"/>
      <c r="G93" s="29"/>
      <c r="H93" s="29"/>
      <c r="I93" s="29"/>
      <c r="J93" s="29"/>
    </row>
    <row r="100" spans="1:10" x14ac:dyDescent="0.35">
      <c r="A100" s="28" t="s">
        <v>91</v>
      </c>
      <c r="B100" s="29"/>
      <c r="C100" s="29"/>
      <c r="D100" s="49"/>
      <c r="E100" s="29"/>
      <c r="F100" s="29"/>
      <c r="G100" s="29"/>
      <c r="H100" s="29"/>
      <c r="I100" s="47" t="s">
        <v>5</v>
      </c>
      <c r="J100" s="46" t="s">
        <v>4</v>
      </c>
    </row>
    <row r="101" spans="1:10" x14ac:dyDescent="0.35">
      <c r="A101" s="28"/>
      <c r="B101" s="29"/>
      <c r="C101" s="29"/>
      <c r="D101" s="32"/>
      <c r="E101" s="29"/>
      <c r="F101" s="29"/>
      <c r="G101" s="29"/>
      <c r="H101" s="29"/>
    </row>
    <row r="102" spans="1:10" x14ac:dyDescent="0.35">
      <c r="A102" s="6">
        <v>4</v>
      </c>
      <c r="B102" s="40" t="s">
        <v>1</v>
      </c>
      <c r="C102" s="29"/>
      <c r="D102" s="39" t="s">
        <v>74</v>
      </c>
      <c r="E102" s="29"/>
      <c r="F102" s="4" t="s">
        <v>69</v>
      </c>
      <c r="G102" s="4" t="s">
        <v>70</v>
      </c>
      <c r="H102" s="29"/>
      <c r="I102" s="4" t="s">
        <v>41</v>
      </c>
      <c r="J102" s="4" t="s">
        <v>40</v>
      </c>
    </row>
    <row r="103" spans="1:10" x14ac:dyDescent="0.35">
      <c r="A103" s="4" t="s">
        <v>49</v>
      </c>
      <c r="B103" s="37">
        <v>44749</v>
      </c>
      <c r="C103" s="29"/>
      <c r="D103" s="29"/>
      <c r="E103" s="29"/>
      <c r="F103" s="20">
        <f>ABS(B117-B119)</f>
        <v>0</v>
      </c>
      <c r="G103" s="20">
        <f>ABS(B118-B120)</f>
        <v>0.32500000000001705</v>
      </c>
      <c r="H103" s="29"/>
      <c r="I103" s="46" t="s">
        <v>4</v>
      </c>
      <c r="J103" s="46" t="s">
        <v>4</v>
      </c>
    </row>
    <row r="104" spans="1:10" x14ac:dyDescent="0.35">
      <c r="A104" s="4" t="s">
        <v>54</v>
      </c>
      <c r="B104" s="9" t="s">
        <v>222</v>
      </c>
      <c r="C104" s="29"/>
      <c r="D104" s="9"/>
      <c r="E104" s="29"/>
      <c r="F104" s="29"/>
      <c r="G104" s="29"/>
      <c r="H104" s="29"/>
      <c r="I104" s="29"/>
      <c r="J104" s="29"/>
    </row>
    <row r="105" spans="1:10" x14ac:dyDescent="0.35">
      <c r="A105" s="4" t="s">
        <v>55</v>
      </c>
      <c r="B105" s="9" t="s">
        <v>154</v>
      </c>
      <c r="C105" s="30" t="s">
        <v>152</v>
      </c>
      <c r="D105" s="9"/>
      <c r="E105" s="4" t="s">
        <v>71</v>
      </c>
      <c r="F105" s="4" t="s">
        <v>72</v>
      </c>
      <c r="G105" s="4" t="s">
        <v>47</v>
      </c>
      <c r="H105" s="4"/>
      <c r="I105" s="29"/>
      <c r="J105" s="29"/>
    </row>
    <row r="106" spans="1:10" x14ac:dyDescent="0.35">
      <c r="A106" s="4" t="s">
        <v>56</v>
      </c>
      <c r="B106" s="9" t="s">
        <v>223</v>
      </c>
      <c r="C106" s="30" t="s">
        <v>224</v>
      </c>
      <c r="D106" s="4"/>
      <c r="E106" s="23"/>
      <c r="F106" s="23"/>
      <c r="G106" s="23"/>
      <c r="H106" s="4"/>
      <c r="I106" s="29"/>
      <c r="J106" s="29"/>
    </row>
    <row r="107" spans="1:10" x14ac:dyDescent="0.35">
      <c r="A107" s="29"/>
      <c r="B107" s="29"/>
      <c r="C107" s="29"/>
      <c r="D107" s="4" t="s">
        <v>82</v>
      </c>
      <c r="E107" s="23">
        <f>G103/360*40000*COS(RADIANS(B117))</f>
        <v>34.876410056354473</v>
      </c>
      <c r="F107" s="23">
        <f>G103/360*2*PI()*6371*COS(RADIANS(B117))</f>
        <v>34.902718720576978</v>
      </c>
      <c r="G107" s="23">
        <f>G103/360*2*PI()*(6371+B109/1000)*COS(RADIANS(B117))</f>
        <v>34.959158239240523</v>
      </c>
      <c r="H107" s="29"/>
      <c r="I107" s="29"/>
      <c r="J107" s="29"/>
    </row>
    <row r="108" spans="1:10" x14ac:dyDescent="0.35">
      <c r="A108" s="4" t="s">
        <v>60</v>
      </c>
      <c r="B108" s="9">
        <v>33800</v>
      </c>
      <c r="C108" s="9"/>
      <c r="D108" s="26"/>
      <c r="E108" s="23"/>
      <c r="F108" s="23"/>
      <c r="G108" s="23"/>
      <c r="H108" s="29"/>
      <c r="I108" s="29"/>
      <c r="J108" s="29"/>
    </row>
    <row r="109" spans="1:10" x14ac:dyDescent="0.35">
      <c r="A109" s="4" t="s">
        <v>59</v>
      </c>
      <c r="B109" s="35">
        <f>B108/3.28084</f>
        <v>10302.23967032833</v>
      </c>
      <c r="C109" s="35"/>
      <c r="D109" s="29"/>
      <c r="E109" s="29"/>
      <c r="F109" s="29"/>
      <c r="G109" s="29"/>
      <c r="H109" s="29"/>
      <c r="I109" s="29"/>
      <c r="J109" s="29"/>
    </row>
    <row r="110" spans="1:10" x14ac:dyDescent="0.35">
      <c r="A110" s="18" t="s">
        <v>102</v>
      </c>
      <c r="B110" s="19" t="s">
        <v>225</v>
      </c>
      <c r="C110" s="29"/>
      <c r="D110" s="26" t="s">
        <v>63</v>
      </c>
      <c r="E110" s="35">
        <f>E107/(B111/3600)</f>
        <v>878.00752589423848</v>
      </c>
      <c r="F110" s="35">
        <f>F107/(B111/3600)</f>
        <v>878.66984191662323</v>
      </c>
      <c r="G110" s="35">
        <f>G107/(B111/3600)</f>
        <v>880.0906969319293</v>
      </c>
      <c r="H110" s="29"/>
      <c r="I110" s="29"/>
      <c r="J110" s="29"/>
    </row>
    <row r="111" spans="1:10" x14ac:dyDescent="0.35">
      <c r="A111" s="18" t="s">
        <v>61</v>
      </c>
      <c r="B111" s="20">
        <f>LEFT(B110,2)*60+RIGHT(B110,2)</f>
        <v>143</v>
      </c>
      <c r="C111" s="29"/>
      <c r="D111" s="26" t="s">
        <v>62</v>
      </c>
      <c r="E111" s="35">
        <f>E110/1.852</f>
        <v>474.08613709192139</v>
      </c>
      <c r="F111" s="35">
        <f>F110/1.852</f>
        <v>474.44375913424579</v>
      </c>
      <c r="G111" s="35">
        <f>G110/1.852</f>
        <v>475.2109594664845</v>
      </c>
      <c r="H111" s="29"/>
      <c r="I111" s="29"/>
      <c r="J111" s="29"/>
    </row>
    <row r="112" spans="1:10" x14ac:dyDescent="0.35">
      <c r="A112" s="4" t="s">
        <v>62</v>
      </c>
      <c r="B112" s="9">
        <v>472</v>
      </c>
      <c r="C112" s="29"/>
      <c r="D112" s="29"/>
      <c r="E112" s="29"/>
      <c r="F112" s="29"/>
      <c r="G112" s="29"/>
      <c r="H112" s="29"/>
      <c r="I112" s="29"/>
      <c r="J112" s="29"/>
    </row>
    <row r="113" spans="1:10" x14ac:dyDescent="0.35">
      <c r="A113" s="4" t="s">
        <v>63</v>
      </c>
      <c r="B113" s="35">
        <f>B112*1.852</f>
        <v>874.14400000000001</v>
      </c>
      <c r="C113" s="29"/>
      <c r="D113" s="4" t="s">
        <v>101</v>
      </c>
      <c r="E113" s="54">
        <f>E111-B112</f>
        <v>2.0861370919213869</v>
      </c>
      <c r="F113" s="54">
        <f>F111-B112</f>
        <v>2.4437591342457949</v>
      </c>
      <c r="G113" s="54">
        <f>G111-B112</f>
        <v>3.2109594664844963</v>
      </c>
      <c r="H113" s="29"/>
      <c r="I113" s="29"/>
      <c r="J113" s="29"/>
    </row>
    <row r="114" spans="1:10" x14ac:dyDescent="0.35">
      <c r="A114" s="29"/>
      <c r="B114" s="29"/>
      <c r="C114" s="29"/>
      <c r="D114" s="4" t="s">
        <v>75</v>
      </c>
      <c r="E114" s="41">
        <f>(E111-B112)/B112</f>
        <v>4.4197819744097181E-3</v>
      </c>
      <c r="F114" s="41">
        <f>(F111-B112)/B112</f>
        <v>5.1774557928936336E-3</v>
      </c>
      <c r="G114" s="41">
        <f>(G111-B112)/B112</f>
        <v>6.8028802256027464E-3</v>
      </c>
      <c r="H114" s="29"/>
      <c r="I114" s="29"/>
      <c r="J114" s="29"/>
    </row>
    <row r="115" spans="1:10" x14ac:dyDescent="0.35">
      <c r="A115" s="4" t="s">
        <v>64</v>
      </c>
      <c r="B115" s="9">
        <v>270</v>
      </c>
      <c r="C115" s="29"/>
      <c r="D115" s="29"/>
      <c r="E115" s="29"/>
      <c r="F115" s="29"/>
      <c r="G115" s="29"/>
      <c r="H115" s="29"/>
      <c r="I115" s="29"/>
      <c r="J115" s="29"/>
    </row>
    <row r="116" spans="1:10" x14ac:dyDescent="0.35">
      <c r="A116" s="29"/>
      <c r="B116" s="29"/>
      <c r="C116" s="29"/>
      <c r="D116" s="4"/>
      <c r="E116" s="38"/>
      <c r="F116" s="38"/>
      <c r="G116" s="38"/>
      <c r="H116" s="29"/>
      <c r="I116" s="29"/>
      <c r="J116" s="29"/>
    </row>
    <row r="117" spans="1:10" x14ac:dyDescent="0.35">
      <c r="A117" s="4" t="s">
        <v>65</v>
      </c>
      <c r="B117" s="9">
        <v>15.026</v>
      </c>
      <c r="C117" s="29"/>
      <c r="D117" s="33" t="s">
        <v>73</v>
      </c>
      <c r="E117" s="23">
        <f>DEGREES(ATAN2(F103,G103))</f>
        <v>90</v>
      </c>
      <c r="F117" s="23">
        <f>DEGREES(ATAN2(F103,G103))</f>
        <v>90</v>
      </c>
      <c r="G117" s="23">
        <f>DEGREES(ATAN2(F103,G103))</f>
        <v>90</v>
      </c>
      <c r="H117" s="29"/>
      <c r="I117" s="29"/>
      <c r="J117" s="29"/>
    </row>
    <row r="118" spans="1:10" x14ac:dyDescent="0.35">
      <c r="A118" s="4" t="s">
        <v>66</v>
      </c>
      <c r="B118" s="9">
        <v>168.63200000000001</v>
      </c>
      <c r="C118" s="29"/>
      <c r="D118" s="4"/>
      <c r="E118" s="38"/>
      <c r="F118" s="38"/>
      <c r="G118" s="38"/>
      <c r="H118" s="29"/>
      <c r="I118" s="29"/>
      <c r="J118" s="29"/>
    </row>
    <row r="119" spans="1:10" x14ac:dyDescent="0.35">
      <c r="A119" s="4" t="s">
        <v>67</v>
      </c>
      <c r="B119" s="9">
        <v>15.026</v>
      </c>
      <c r="C119" s="29"/>
      <c r="D119" s="4"/>
      <c r="E119" s="38"/>
      <c r="F119" s="38"/>
      <c r="G119" s="38"/>
      <c r="H119" s="29"/>
      <c r="I119" s="29"/>
      <c r="J119" s="29"/>
    </row>
    <row r="120" spans="1:10" x14ac:dyDescent="0.35">
      <c r="A120" s="4" t="s">
        <v>68</v>
      </c>
      <c r="B120" s="9">
        <v>168.30699999999999</v>
      </c>
      <c r="C120" s="29"/>
      <c r="D120" s="29"/>
      <c r="E120" s="4" t="s">
        <v>48</v>
      </c>
      <c r="F120" s="4"/>
      <c r="G120" s="29"/>
      <c r="H120" s="29"/>
      <c r="I120" s="29"/>
      <c r="J120" s="29"/>
    </row>
    <row r="121" spans="1:10" x14ac:dyDescent="0.35">
      <c r="A121" s="29"/>
      <c r="B121" s="29"/>
      <c r="C121" s="29"/>
      <c r="E121" s="4" t="s">
        <v>20</v>
      </c>
      <c r="F121" s="29"/>
      <c r="H121" s="29"/>
      <c r="I121" s="29"/>
      <c r="J121" s="29"/>
    </row>
    <row r="122" spans="1:10" x14ac:dyDescent="0.35">
      <c r="A122" s="29"/>
      <c r="B122" s="29"/>
      <c r="C122" s="29"/>
      <c r="D122" s="29"/>
      <c r="E122" s="4" t="s">
        <v>76</v>
      </c>
      <c r="F122" s="4" t="s">
        <v>20</v>
      </c>
      <c r="G122" s="29"/>
      <c r="H122" s="29"/>
      <c r="I122" s="29"/>
      <c r="J122" s="29"/>
    </row>
    <row r="123" spans="1:10" x14ac:dyDescent="0.35">
      <c r="A123" s="29"/>
      <c r="B123" s="29"/>
      <c r="C123" s="29"/>
      <c r="D123" s="29"/>
      <c r="E123" s="4" t="s">
        <v>57</v>
      </c>
      <c r="F123" s="4" t="s">
        <v>31</v>
      </c>
      <c r="G123" s="29"/>
      <c r="H123" s="29"/>
      <c r="I123" s="29"/>
      <c r="J123" s="29"/>
    </row>
    <row r="124" spans="1:10" x14ac:dyDescent="0.35">
      <c r="A124" s="29"/>
      <c r="B124" s="29"/>
      <c r="C124" s="4"/>
      <c r="D124" s="4"/>
      <c r="E124" s="43">
        <f>270+DEGREES(ATAN(F103/G103))</f>
        <v>270</v>
      </c>
      <c r="F124" s="36">
        <f>E124-B115</f>
        <v>0</v>
      </c>
      <c r="G124" s="29"/>
      <c r="H124" s="29"/>
      <c r="I124" s="29"/>
      <c r="J124" s="29"/>
    </row>
    <row r="125" spans="1:10" x14ac:dyDescent="0.35">
      <c r="A125" s="29"/>
      <c r="B125" s="29"/>
      <c r="C125" s="4"/>
      <c r="D125" s="4"/>
      <c r="G125" s="29"/>
      <c r="H125" s="29"/>
      <c r="I125" s="29"/>
      <c r="J125" s="29"/>
    </row>
    <row r="126" spans="1:10" x14ac:dyDescent="0.35">
      <c r="A126" s="29"/>
      <c r="B126" s="29"/>
      <c r="C126" s="4"/>
      <c r="D126" s="4"/>
      <c r="G126" s="29"/>
      <c r="H126" s="29"/>
      <c r="I126" s="29"/>
      <c r="J126" s="29"/>
    </row>
  </sheetData>
  <pageMargins left="0.24305555555555555" right="0.7" top="0.75" bottom="0.75" header="0.3" footer="0.3"/>
  <pageSetup paperSize="9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9CD394-6A54-4DB3-AB6F-2D9D21F456D9}">
  <sheetPr codeName="Sheet5"/>
  <dimension ref="A1:Z459"/>
  <sheetViews>
    <sheetView view="pageLayout" topLeftCell="A172" zoomScaleNormal="100" workbookViewId="0">
      <selection activeCell="C180" sqref="C180"/>
    </sheetView>
  </sheetViews>
  <sheetFormatPr defaultColWidth="15.54296875" defaultRowHeight="14.5" x14ac:dyDescent="0.35"/>
  <cols>
    <col min="1" max="2" width="15.54296875" style="29"/>
    <col min="3" max="3" width="10.54296875" style="29" customWidth="1"/>
    <col min="4" max="4" width="17.6328125" style="29" customWidth="1"/>
    <col min="5" max="7" width="15.54296875" style="29"/>
    <col min="8" max="9" width="8.7265625" style="29" customWidth="1"/>
    <col min="10" max="10" width="8.54296875" style="29" customWidth="1"/>
    <col min="11" max="11" width="8.7265625" style="29" customWidth="1"/>
    <col min="12" max="16384" width="15.54296875" style="29"/>
  </cols>
  <sheetData>
    <row r="1" spans="1:26" x14ac:dyDescent="0.35">
      <c r="A1" s="28" t="s">
        <v>84</v>
      </c>
      <c r="D1" s="32" t="s">
        <v>46</v>
      </c>
      <c r="I1"/>
      <c r="J1" s="46" t="s">
        <v>4</v>
      </c>
      <c r="K1" s="47" t="s">
        <v>5</v>
      </c>
    </row>
    <row r="2" spans="1:26" x14ac:dyDescent="0.35">
      <c r="A2" s="28"/>
      <c r="D2" s="32"/>
      <c r="I2"/>
      <c r="J2"/>
    </row>
    <row r="3" spans="1:26" x14ac:dyDescent="0.35">
      <c r="A3" s="6">
        <v>1</v>
      </c>
      <c r="B3" s="40" t="s">
        <v>1</v>
      </c>
      <c r="D3" s="39" t="s">
        <v>74</v>
      </c>
      <c r="F3" s="4" t="s">
        <v>69</v>
      </c>
      <c r="G3" s="4" t="s">
        <v>70</v>
      </c>
      <c r="I3" s="4" t="s">
        <v>41</v>
      </c>
      <c r="J3" s="4" t="s">
        <v>40</v>
      </c>
    </row>
    <row r="4" spans="1:26" x14ac:dyDescent="0.3">
      <c r="I4" s="47" t="s">
        <v>5</v>
      </c>
      <c r="J4" s="46" t="s">
        <v>4</v>
      </c>
    </row>
    <row r="5" spans="1:26" x14ac:dyDescent="0.35">
      <c r="A5" s="4" t="s">
        <v>49</v>
      </c>
      <c r="B5" s="37">
        <v>44609</v>
      </c>
      <c r="F5" s="20">
        <f>ABS(B19-B21)</f>
        <v>0.2649999999999999</v>
      </c>
      <c r="G5" s="20">
        <f>ABS(B20-B22)</f>
        <v>0.26400000000001</v>
      </c>
      <c r="Y5" s="4"/>
    </row>
    <row r="6" spans="1:26" x14ac:dyDescent="0.35">
      <c r="A6" s="4" t="s">
        <v>54</v>
      </c>
      <c r="B6" s="9" t="s">
        <v>114</v>
      </c>
      <c r="D6" s="9"/>
      <c r="H6" s="4"/>
      <c r="I6" s="33"/>
      <c r="Y6" s="4"/>
    </row>
    <row r="7" spans="1:26" x14ac:dyDescent="0.35">
      <c r="A7" s="4" t="s">
        <v>55</v>
      </c>
      <c r="B7" s="9" t="s">
        <v>103</v>
      </c>
      <c r="C7" s="30" t="s">
        <v>159</v>
      </c>
      <c r="D7" s="9"/>
      <c r="E7" s="4" t="s">
        <v>71</v>
      </c>
      <c r="F7" s="4" t="s">
        <v>72</v>
      </c>
      <c r="G7" s="4" t="s">
        <v>47</v>
      </c>
      <c r="H7" s="4"/>
      <c r="I7" s="33"/>
      <c r="J7" s="33"/>
      <c r="K7" s="4"/>
      <c r="L7" s="34"/>
      <c r="M7" s="34"/>
      <c r="N7" s="34"/>
      <c r="O7" s="34"/>
      <c r="P7" s="4"/>
      <c r="Y7" s="4"/>
      <c r="Z7" s="4"/>
    </row>
    <row r="8" spans="1:26" x14ac:dyDescent="0.35">
      <c r="A8" s="4" t="s">
        <v>56</v>
      </c>
      <c r="B8" s="9" t="s">
        <v>87</v>
      </c>
      <c r="C8" s="30" t="s">
        <v>127</v>
      </c>
      <c r="D8" s="4" t="s">
        <v>81</v>
      </c>
      <c r="E8" s="23">
        <f>F5/360*40000</f>
        <v>29.444444444444436</v>
      </c>
      <c r="F8" s="23">
        <f>F5/360*2*PI()*6371</f>
        <v>29.466655560808054</v>
      </c>
      <c r="G8" s="23">
        <f>F5/360*2*PI()*(6371+B11/1000)</f>
        <v>29.520231217093002</v>
      </c>
    </row>
    <row r="9" spans="1:26" x14ac:dyDescent="0.35">
      <c r="D9" s="4" t="s">
        <v>82</v>
      </c>
      <c r="E9" s="23">
        <f>G5/360*40000</f>
        <v>29.333333333334444</v>
      </c>
      <c r="F9" s="23">
        <f>G5/360*2*PI()*6371</f>
        <v>29.355460634164615</v>
      </c>
      <c r="G9" s="23">
        <f>G5/360*2*PI()*(6371+B11/1000)</f>
        <v>29.408834118161696</v>
      </c>
    </row>
    <row r="10" spans="1:26" x14ac:dyDescent="0.35">
      <c r="A10" s="4" t="s">
        <v>60</v>
      </c>
      <c r="B10" s="44">
        <v>38004</v>
      </c>
      <c r="C10" s="9"/>
      <c r="D10" s="26" t="s">
        <v>83</v>
      </c>
      <c r="E10" s="23">
        <f>SQRT(E8*E8+E9*E9)</f>
        <v>41.562239509998548</v>
      </c>
      <c r="F10" s="23">
        <f>SQRT(F8*F8+F9*F9)</f>
        <v>41.593591561480821</v>
      </c>
      <c r="G10" s="23">
        <f>SQRT(G8*G8+G9*G9)</f>
        <v>41.669216158936607</v>
      </c>
    </row>
    <row r="11" spans="1:26" x14ac:dyDescent="0.35">
      <c r="A11" s="4" t="s">
        <v>59</v>
      </c>
      <c r="B11" s="35">
        <f>B10/3.28084</f>
        <v>11583.618829324198</v>
      </c>
      <c r="C11" s="35"/>
    </row>
    <row r="12" spans="1:26" x14ac:dyDescent="0.35">
      <c r="A12" s="18" t="s">
        <v>102</v>
      </c>
      <c r="B12" s="19" t="s">
        <v>115</v>
      </c>
      <c r="C12" s="20"/>
      <c r="D12" s="26" t="s">
        <v>63</v>
      </c>
      <c r="E12" s="35">
        <f>E10/(B13/3600)</f>
        <v>946.987735670853</v>
      </c>
      <c r="F12" s="35">
        <f>F10/(B13/3600)</f>
        <v>947.70208621095549</v>
      </c>
      <c r="G12" s="35">
        <f>G10/(B13/3600)</f>
        <v>949.42517830488475</v>
      </c>
    </row>
    <row r="13" spans="1:26" x14ac:dyDescent="0.35">
      <c r="A13" s="18" t="s">
        <v>61</v>
      </c>
      <c r="B13" s="20">
        <f>LEFT(B12,2)*60+RIGHT(B12,2)</f>
        <v>158</v>
      </c>
      <c r="D13" s="26" t="s">
        <v>62</v>
      </c>
      <c r="E13" s="35">
        <f>E12/1.852</f>
        <v>511.3324706646074</v>
      </c>
      <c r="F13" s="35">
        <f>F12/1.852</f>
        <v>511.71818909878806</v>
      </c>
      <c r="G13" s="35">
        <f>G12/1.852</f>
        <v>512.64858439788588</v>
      </c>
    </row>
    <row r="14" spans="1:26" x14ac:dyDescent="0.35">
      <c r="A14" s="4" t="s">
        <v>62</v>
      </c>
      <c r="B14" s="55">
        <v>512</v>
      </c>
      <c r="C14" s="9"/>
    </row>
    <row r="15" spans="1:26" x14ac:dyDescent="0.35">
      <c r="A15" s="4" t="s">
        <v>63</v>
      </c>
      <c r="B15" s="35">
        <f>B14*1.852</f>
        <v>948.22400000000005</v>
      </c>
      <c r="C15" s="35"/>
      <c r="D15" s="4" t="s">
        <v>101</v>
      </c>
      <c r="E15" s="35">
        <f>E13-B14</f>
        <v>-0.66752933539260084</v>
      </c>
      <c r="F15" s="35">
        <f>F13-B14</f>
        <v>-0.28181090121194075</v>
      </c>
      <c r="G15" s="35">
        <f>G13-B14</f>
        <v>0.64858439788588385</v>
      </c>
    </row>
    <row r="16" spans="1:26" x14ac:dyDescent="0.35">
      <c r="D16" s="4" t="s">
        <v>75</v>
      </c>
      <c r="E16" s="41">
        <f>(E13-B14)/B15</f>
        <v>-7.0397852763967247E-4</v>
      </c>
      <c r="F16" s="41">
        <f>(F13-B14)/B15</f>
        <v>-2.9719865897925038E-4</v>
      </c>
      <c r="G16" s="41">
        <f>(G13-B14)/B15</f>
        <v>6.8399913721429095E-4</v>
      </c>
    </row>
    <row r="17" spans="1:26" x14ac:dyDescent="0.35">
      <c r="A17" s="4" t="s">
        <v>64</v>
      </c>
      <c r="B17" s="9">
        <v>45</v>
      </c>
    </row>
    <row r="18" spans="1:26" x14ac:dyDescent="0.35">
      <c r="D18" s="4" t="s">
        <v>50</v>
      </c>
      <c r="E18" s="38">
        <f>E9/E8</f>
        <v>0.99622641509437759</v>
      </c>
      <c r="F18" s="38">
        <f>F9/F8</f>
        <v>0.99622641509437759</v>
      </c>
      <c r="G18" s="38">
        <f>G9/G8</f>
        <v>0.99622641509437759</v>
      </c>
    </row>
    <row r="19" spans="1:26" x14ac:dyDescent="0.35">
      <c r="A19" s="4" t="s">
        <v>65</v>
      </c>
      <c r="B19" s="9">
        <v>1.655</v>
      </c>
      <c r="D19" s="4" t="s">
        <v>51</v>
      </c>
      <c r="E19" s="38">
        <f>E9/E10</f>
        <v>0.70576883438337779</v>
      </c>
      <c r="F19" s="38">
        <f>F9/F10</f>
        <v>0.70576883438337767</v>
      </c>
      <c r="G19" s="38">
        <f>G9/G10</f>
        <v>0.70576883438337767</v>
      </c>
    </row>
    <row r="20" spans="1:26" x14ac:dyDescent="0.35">
      <c r="A20" s="4" t="s">
        <v>66</v>
      </c>
      <c r="B20" s="9">
        <v>-160.51300000000001</v>
      </c>
      <c r="D20" s="4" t="s">
        <v>52</v>
      </c>
      <c r="E20" s="38">
        <f>E8/E10</f>
        <v>0.70844220118025747</v>
      </c>
      <c r="F20" s="38">
        <f>F8/F10</f>
        <v>0.70844220118025747</v>
      </c>
      <c r="G20" s="38">
        <f>G8/G10</f>
        <v>0.70844220118025747</v>
      </c>
    </row>
    <row r="21" spans="1:26" x14ac:dyDescent="0.35">
      <c r="A21" s="4" t="s">
        <v>67</v>
      </c>
      <c r="B21" s="9">
        <v>1.92</v>
      </c>
      <c r="D21" s="4" t="s">
        <v>53</v>
      </c>
      <c r="E21" s="38">
        <f>E8/E9</f>
        <v>1.0037878787878405</v>
      </c>
      <c r="F21" s="38">
        <f>F8/F9</f>
        <v>1.0037878787878405</v>
      </c>
      <c r="G21" s="38">
        <f>G8/G9</f>
        <v>1.0037878787878405</v>
      </c>
    </row>
    <row r="22" spans="1:26" x14ac:dyDescent="0.35">
      <c r="A22" s="4" t="s">
        <v>68</v>
      </c>
      <c r="B22" s="9">
        <v>-160.249</v>
      </c>
    </row>
    <row r="23" spans="1:26" x14ac:dyDescent="0.35">
      <c r="D23" s="33" t="s">
        <v>73</v>
      </c>
      <c r="E23" s="23">
        <f>DEGREES(ATAN2(F5,G5))</f>
        <v>44.891690526909962</v>
      </c>
      <c r="F23" s="23">
        <f>DEGREES(ATAN2(F5,G5))</f>
        <v>44.891690526909962</v>
      </c>
      <c r="G23" s="23">
        <f>DEGREES(ATAN2(F5,G5))</f>
        <v>44.891690526909962</v>
      </c>
    </row>
    <row r="26" spans="1:26" x14ac:dyDescent="0.35">
      <c r="C26" s="4"/>
      <c r="D26" s="4"/>
      <c r="E26" s="4" t="s">
        <v>48</v>
      </c>
      <c r="F26" s="4"/>
    </row>
    <row r="27" spans="1:26" x14ac:dyDescent="0.35">
      <c r="C27" s="4"/>
      <c r="D27" s="4"/>
      <c r="E27" s="4" t="s">
        <v>20</v>
      </c>
    </row>
    <row r="28" spans="1:26" x14ac:dyDescent="0.35">
      <c r="C28" s="4"/>
      <c r="D28" s="4"/>
      <c r="E28" s="4" t="s">
        <v>76</v>
      </c>
      <c r="F28" s="4" t="s">
        <v>20</v>
      </c>
    </row>
    <row r="29" spans="1:26" x14ac:dyDescent="0.35">
      <c r="C29" s="4"/>
      <c r="D29" s="4"/>
      <c r="E29" s="4" t="s">
        <v>57</v>
      </c>
      <c r="F29" s="4" t="s">
        <v>31</v>
      </c>
    </row>
    <row r="30" spans="1:26" x14ac:dyDescent="0.35">
      <c r="C30" s="31"/>
      <c r="D30" s="31"/>
      <c r="E30" s="43">
        <f>DEGREES(ATAN(G5/F5))</f>
        <v>44.891690526909962</v>
      </c>
      <c r="F30" s="36">
        <f>E30-B17</f>
        <v>-0.10830947309003847</v>
      </c>
    </row>
    <row r="32" spans="1:26" s="34" customFormat="1" x14ac:dyDescent="0.35">
      <c r="A32" s="29"/>
      <c r="B32" s="29"/>
      <c r="C32" s="29"/>
      <c r="D32" s="29"/>
      <c r="E32" s="29"/>
      <c r="F32" s="29"/>
      <c r="G32" s="29"/>
      <c r="H32" s="29"/>
      <c r="I32" s="29"/>
      <c r="J32" s="29"/>
      <c r="K32" s="29"/>
      <c r="L32" s="29"/>
      <c r="M32" s="29"/>
      <c r="N32" s="29"/>
      <c r="O32" s="29"/>
      <c r="P32" s="29"/>
      <c r="Q32" s="29"/>
      <c r="R32" s="29"/>
      <c r="S32" s="29"/>
      <c r="T32" s="29"/>
      <c r="U32" s="29"/>
      <c r="V32" s="29"/>
      <c r="W32" s="29"/>
      <c r="X32" s="29"/>
      <c r="Y32" s="29"/>
      <c r="Z32" s="29"/>
    </row>
    <row r="34" spans="1:11" x14ac:dyDescent="0.35">
      <c r="A34" s="28" t="s">
        <v>84</v>
      </c>
      <c r="D34" s="32" t="s">
        <v>46</v>
      </c>
      <c r="I34"/>
      <c r="J34" s="46" t="s">
        <v>4</v>
      </c>
      <c r="K34" s="47" t="s">
        <v>5</v>
      </c>
    </row>
    <row r="35" spans="1:11" x14ac:dyDescent="0.35">
      <c r="A35" s="28"/>
      <c r="D35" s="32"/>
      <c r="I35"/>
      <c r="J35"/>
    </row>
    <row r="36" spans="1:11" x14ac:dyDescent="0.35">
      <c r="A36" s="6">
        <v>2</v>
      </c>
      <c r="B36" s="40" t="s">
        <v>1</v>
      </c>
      <c r="D36" s="39" t="s">
        <v>74</v>
      </c>
      <c r="F36" s="4" t="s">
        <v>69</v>
      </c>
      <c r="G36" s="4" t="s">
        <v>70</v>
      </c>
      <c r="I36" s="4" t="s">
        <v>41</v>
      </c>
      <c r="J36" s="4" t="s">
        <v>40</v>
      </c>
    </row>
    <row r="37" spans="1:11" x14ac:dyDescent="0.3">
      <c r="I37" s="47" t="s">
        <v>5</v>
      </c>
      <c r="J37" s="46" t="s">
        <v>4</v>
      </c>
    </row>
    <row r="38" spans="1:11" x14ac:dyDescent="0.35">
      <c r="A38" s="4" t="s">
        <v>49</v>
      </c>
      <c r="B38" s="37">
        <v>44625</v>
      </c>
      <c r="F38" s="20">
        <f>ABS(B52-B54)</f>
        <v>0.26300000000000001</v>
      </c>
      <c r="G38" s="20">
        <f>ABS(B53-B55)</f>
        <v>0.1910000000000025</v>
      </c>
    </row>
    <row r="39" spans="1:11" x14ac:dyDescent="0.35">
      <c r="A39" s="4" t="s">
        <v>54</v>
      </c>
      <c r="B39" s="9" t="s">
        <v>130</v>
      </c>
      <c r="D39" s="9"/>
      <c r="H39" s="4"/>
      <c r="I39" s="33"/>
    </row>
    <row r="40" spans="1:11" x14ac:dyDescent="0.35">
      <c r="A40" s="4" t="s">
        <v>55</v>
      </c>
      <c r="B40" s="9" t="s">
        <v>103</v>
      </c>
      <c r="C40" s="30" t="s">
        <v>159</v>
      </c>
      <c r="D40" s="9"/>
      <c r="E40" s="4" t="s">
        <v>71</v>
      </c>
      <c r="F40" s="4" t="s">
        <v>72</v>
      </c>
      <c r="G40" s="4" t="s">
        <v>47</v>
      </c>
      <c r="H40" s="4"/>
      <c r="I40" s="33"/>
      <c r="J40" s="33"/>
      <c r="K40" s="4"/>
    </row>
    <row r="41" spans="1:11" x14ac:dyDescent="0.35">
      <c r="A41" s="4" t="s">
        <v>56</v>
      </c>
      <c r="B41" s="9" t="s">
        <v>131</v>
      </c>
      <c r="C41" s="30" t="s">
        <v>233</v>
      </c>
      <c r="D41" s="4" t="s">
        <v>81</v>
      </c>
      <c r="E41" s="23">
        <f>F38/360*40000</f>
        <v>29.222222222222225</v>
      </c>
      <c r="F41" s="23">
        <f>F38/360*2*PI()*6371</f>
        <v>29.244265707518949</v>
      </c>
      <c r="G41" s="23">
        <f>F38/360*2*PI()*(6371+B44/1000)</f>
        <v>29.290435933979424</v>
      </c>
    </row>
    <row r="42" spans="1:11" x14ac:dyDescent="0.35">
      <c r="D42" s="4" t="s">
        <v>82</v>
      </c>
      <c r="E42" s="23">
        <f>G38/360*40000</f>
        <v>21.222222222222502</v>
      </c>
      <c r="F42" s="23">
        <f>G38/360*2*PI()*6371</f>
        <v>21.238230989110999</v>
      </c>
      <c r="G42" s="23">
        <f>G38/360*2*PI()*(6371+B44/1000)</f>
        <v>21.271761457757201</v>
      </c>
    </row>
    <row r="43" spans="1:11" x14ac:dyDescent="0.35">
      <c r="A43" s="4" t="s">
        <v>60</v>
      </c>
      <c r="B43" s="44">
        <v>33000</v>
      </c>
      <c r="C43" s="9"/>
      <c r="D43" s="26" t="s">
        <v>83</v>
      </c>
      <c r="E43" s="23">
        <f>SQRT(E41*E41+E42*E42)</f>
        <v>36.115384362544631</v>
      </c>
      <c r="F43" s="23">
        <f>SQRT(F41*F41+F42*F42)</f>
        <v>36.142627634398742</v>
      </c>
      <c r="G43" s="23">
        <f>SQRT(G41*G41+G42*G42)</f>
        <v>36.19968884836274</v>
      </c>
    </row>
    <row r="44" spans="1:11" x14ac:dyDescent="0.35">
      <c r="A44" s="4" t="s">
        <v>59</v>
      </c>
      <c r="B44" s="35">
        <f>B43/3.28084</f>
        <v>10058.399678131211</v>
      </c>
      <c r="C44" s="35"/>
    </row>
    <row r="45" spans="1:11" x14ac:dyDescent="0.35">
      <c r="A45" s="18" t="s">
        <v>102</v>
      </c>
      <c r="B45" s="19" t="s">
        <v>132</v>
      </c>
      <c r="C45" s="20"/>
      <c r="D45" s="26" t="s">
        <v>63</v>
      </c>
      <c r="E45" s="35">
        <f>E43/(B46/3600)</f>
        <v>942.14046163159912</v>
      </c>
      <c r="F45" s="35">
        <f>F43/(B46/3600)</f>
        <v>942.85115567996729</v>
      </c>
      <c r="G45" s="35">
        <f>G43/(B46/3600)</f>
        <v>944.33970908772369</v>
      </c>
    </row>
    <row r="46" spans="1:11" x14ac:dyDescent="0.35">
      <c r="A46" s="18" t="s">
        <v>61</v>
      </c>
      <c r="B46" s="20">
        <f>LEFT(B45,2)*60+RIGHT(B45,2)</f>
        <v>138</v>
      </c>
      <c r="D46" s="26" t="s">
        <v>62</v>
      </c>
      <c r="E46" s="35">
        <f>E45/1.852</f>
        <v>508.71515206889796</v>
      </c>
      <c r="F46" s="35">
        <f>F45/1.852</f>
        <v>509.09889615548985</v>
      </c>
      <c r="G46" s="35">
        <f>G45/1.852</f>
        <v>509.90265069531512</v>
      </c>
    </row>
    <row r="47" spans="1:11" x14ac:dyDescent="0.35">
      <c r="A47" s="4" t="s">
        <v>62</v>
      </c>
      <c r="B47" s="55">
        <v>510</v>
      </c>
      <c r="C47" s="9"/>
    </row>
    <row r="48" spans="1:11" x14ac:dyDescent="0.35">
      <c r="A48" s="4" t="s">
        <v>63</v>
      </c>
      <c r="B48" s="35">
        <f>B47*1.852</f>
        <v>944.5200000000001</v>
      </c>
      <c r="C48" s="35"/>
      <c r="D48" s="4" t="s">
        <v>101</v>
      </c>
      <c r="E48" s="35">
        <f>E46-B47</f>
        <v>-1.2848479311020355</v>
      </c>
      <c r="F48" s="35">
        <f>F46-B47</f>
        <v>-0.90110384451014625</v>
      </c>
      <c r="G48" s="35">
        <f>G46-B47</f>
        <v>-9.7349304684883009E-2</v>
      </c>
    </row>
    <row r="49" spans="1:7" x14ac:dyDescent="0.35">
      <c r="D49" s="4" t="s">
        <v>75</v>
      </c>
      <c r="E49" s="41">
        <f>(E46-B47)/B48</f>
        <v>-1.3603183956952055E-3</v>
      </c>
      <c r="F49" s="41">
        <f>(F46-B47)/B48</f>
        <v>-9.5403363032031739E-4</v>
      </c>
      <c r="G49" s="41">
        <f>(G46-B47)/B48</f>
        <v>-1.0306748897311121E-4</v>
      </c>
    </row>
    <row r="50" spans="1:7" x14ac:dyDescent="0.35">
      <c r="A50" s="4" t="s">
        <v>64</v>
      </c>
      <c r="B50" s="9">
        <v>36</v>
      </c>
    </row>
    <row r="51" spans="1:7" x14ac:dyDescent="0.35">
      <c r="D51" s="4" t="s">
        <v>50</v>
      </c>
      <c r="E51" s="38">
        <f>E42/E41</f>
        <v>0.72623574144487646</v>
      </c>
      <c r="F51" s="38">
        <f>F42/F41</f>
        <v>0.72623574144487646</v>
      </c>
      <c r="G51" s="38">
        <f>G42/G41</f>
        <v>0.72623574144487646</v>
      </c>
    </row>
    <row r="52" spans="1:7" x14ac:dyDescent="0.35">
      <c r="A52" s="4" t="s">
        <v>65</v>
      </c>
      <c r="B52" s="9">
        <v>-0.19800000000000001</v>
      </c>
      <c r="D52" s="4" t="s">
        <v>51</v>
      </c>
      <c r="E52" s="38">
        <f>E42/E43</f>
        <v>0.58762277065039714</v>
      </c>
      <c r="F52" s="38">
        <f>F42/F43</f>
        <v>0.58762277065039714</v>
      </c>
      <c r="G52" s="38">
        <f>G42/G43</f>
        <v>0.58762277065039725</v>
      </c>
    </row>
    <row r="53" spans="1:7" x14ac:dyDescent="0.35">
      <c r="A53" s="4" t="s">
        <v>66</v>
      </c>
      <c r="B53" s="9">
        <v>-157.55000000000001</v>
      </c>
      <c r="D53" s="4" t="s">
        <v>52</v>
      </c>
      <c r="E53" s="38">
        <f>E41/E43</f>
        <v>0.80913501927252574</v>
      </c>
      <c r="F53" s="38">
        <f>F41/F43</f>
        <v>0.80913501927252574</v>
      </c>
      <c r="G53" s="38">
        <f>G41/G43</f>
        <v>0.80913501927252585</v>
      </c>
    </row>
    <row r="54" spans="1:7" x14ac:dyDescent="0.35">
      <c r="A54" s="4" t="s">
        <v>67</v>
      </c>
      <c r="B54" s="9">
        <v>6.5000000000000002E-2</v>
      </c>
      <c r="D54" s="4" t="s">
        <v>53</v>
      </c>
      <c r="E54" s="38">
        <f>E41/E42</f>
        <v>1.3769633507853223</v>
      </c>
      <c r="F54" s="38">
        <f>F41/F42</f>
        <v>1.3769633507853223</v>
      </c>
      <c r="G54" s="38">
        <f>G41/G42</f>
        <v>1.3769633507853221</v>
      </c>
    </row>
    <row r="55" spans="1:7" x14ac:dyDescent="0.35">
      <c r="A55" s="4" t="s">
        <v>68</v>
      </c>
      <c r="B55" s="9">
        <v>-157.35900000000001</v>
      </c>
    </row>
    <row r="56" spans="1:7" x14ac:dyDescent="0.35">
      <c r="D56" s="33" t="s">
        <v>73</v>
      </c>
      <c r="E56" s="23">
        <f>DEGREES(ATAN2(F38,G38))</f>
        <v>35.988493649262239</v>
      </c>
      <c r="F56" s="23">
        <f>DEGREES(ATAN2(F38,G38))</f>
        <v>35.988493649262239</v>
      </c>
      <c r="G56" s="23">
        <f>DEGREES(ATAN2(F38,G38))</f>
        <v>35.988493649262239</v>
      </c>
    </row>
    <row r="59" spans="1:7" x14ac:dyDescent="0.35">
      <c r="C59" s="4"/>
      <c r="D59" s="4"/>
      <c r="E59" s="4" t="s">
        <v>48</v>
      </c>
      <c r="F59" s="4"/>
    </row>
    <row r="60" spans="1:7" x14ac:dyDescent="0.35">
      <c r="C60" s="4"/>
      <c r="D60" s="4"/>
      <c r="E60" s="4" t="s">
        <v>20</v>
      </c>
    </row>
    <row r="61" spans="1:7" x14ac:dyDescent="0.35">
      <c r="C61" s="4"/>
      <c r="D61" s="4"/>
      <c r="E61" s="4" t="s">
        <v>76</v>
      </c>
      <c r="F61" s="4" t="s">
        <v>20</v>
      </c>
    </row>
    <row r="62" spans="1:7" x14ac:dyDescent="0.35">
      <c r="C62" s="4"/>
      <c r="D62" s="4"/>
      <c r="E62" s="4" t="s">
        <v>57</v>
      </c>
      <c r="F62" s="4" t="s">
        <v>31</v>
      </c>
    </row>
    <row r="63" spans="1:7" x14ac:dyDescent="0.35">
      <c r="C63" s="31"/>
      <c r="D63" s="31"/>
      <c r="E63" s="43">
        <f>DEGREES(ATAN(G38/F38))</f>
        <v>35.988493649262239</v>
      </c>
      <c r="F63" s="36">
        <f>E63-B50</f>
        <v>-1.1506350737761295E-2</v>
      </c>
    </row>
    <row r="67" spans="1:11" x14ac:dyDescent="0.35">
      <c r="A67" s="28" t="s">
        <v>84</v>
      </c>
      <c r="D67" s="32" t="s">
        <v>46</v>
      </c>
      <c r="I67"/>
      <c r="J67" s="46" t="s">
        <v>4</v>
      </c>
      <c r="K67" s="47" t="s">
        <v>5</v>
      </c>
    </row>
    <row r="68" spans="1:11" x14ac:dyDescent="0.35">
      <c r="A68" s="28"/>
      <c r="D68" s="32"/>
      <c r="I68"/>
      <c r="J68"/>
    </row>
    <row r="69" spans="1:11" x14ac:dyDescent="0.35">
      <c r="A69" s="6">
        <v>3</v>
      </c>
      <c r="B69" s="40" t="s">
        <v>1</v>
      </c>
      <c r="D69" s="39" t="s">
        <v>74</v>
      </c>
      <c r="F69" s="4" t="s">
        <v>69</v>
      </c>
      <c r="G69" s="4" t="s">
        <v>70</v>
      </c>
      <c r="I69" s="4" t="s">
        <v>41</v>
      </c>
      <c r="J69" s="4" t="s">
        <v>40</v>
      </c>
    </row>
    <row r="70" spans="1:11" x14ac:dyDescent="0.3">
      <c r="I70" s="47" t="s">
        <v>5</v>
      </c>
      <c r="J70" s="46" t="s">
        <v>4</v>
      </c>
    </row>
    <row r="71" spans="1:11" x14ac:dyDescent="0.35">
      <c r="A71" s="4" t="s">
        <v>49</v>
      </c>
      <c r="B71" s="37">
        <v>44652</v>
      </c>
      <c r="F71" s="20">
        <f>ABS(B85-B87)</f>
        <v>0.18800000000000061</v>
      </c>
      <c r="G71" s="20">
        <f>ABS(B86-B88)</f>
        <v>0.3279999999999994</v>
      </c>
    </row>
    <row r="72" spans="1:11" x14ac:dyDescent="0.35">
      <c r="A72" s="4" t="s">
        <v>54</v>
      </c>
      <c r="B72" s="9" t="s">
        <v>164</v>
      </c>
      <c r="D72" s="9"/>
      <c r="H72" s="4"/>
      <c r="I72" s="33"/>
    </row>
    <row r="73" spans="1:11" x14ac:dyDescent="0.35">
      <c r="A73" s="4" t="s">
        <v>55</v>
      </c>
      <c r="B73" s="9" t="s">
        <v>166</v>
      </c>
      <c r="C73" s="30" t="s">
        <v>165</v>
      </c>
      <c r="D73" s="9"/>
      <c r="E73" s="4" t="s">
        <v>71</v>
      </c>
      <c r="F73" s="4" t="s">
        <v>72</v>
      </c>
      <c r="G73" s="4" t="s">
        <v>47</v>
      </c>
      <c r="H73" s="4"/>
      <c r="I73" s="33"/>
      <c r="J73" s="33"/>
      <c r="K73" s="4"/>
    </row>
    <row r="74" spans="1:11" x14ac:dyDescent="0.35">
      <c r="A74" s="4" t="s">
        <v>56</v>
      </c>
      <c r="B74" s="9" t="s">
        <v>107</v>
      </c>
      <c r="C74" s="30" t="s">
        <v>106</v>
      </c>
      <c r="D74" s="4" t="s">
        <v>81</v>
      </c>
      <c r="E74" s="23">
        <f>F71/360*40000</f>
        <v>20.888888888888957</v>
      </c>
      <c r="F74" s="23">
        <f>F71/360*2*PI()*6371</f>
        <v>20.904646209177113</v>
      </c>
      <c r="G74" s="23">
        <f>F71/360*2*PI()*(6371+B77/1000)</f>
        <v>20.941654483778951</v>
      </c>
    </row>
    <row r="75" spans="1:11" x14ac:dyDescent="0.35">
      <c r="D75" s="4" t="s">
        <v>82</v>
      </c>
      <c r="E75" s="23">
        <f>G71/360*40000</f>
        <v>36.444444444444379</v>
      </c>
      <c r="F75" s="23">
        <f>G71/360*2*PI()*6371</f>
        <v>36.471935939415197</v>
      </c>
      <c r="G75" s="23">
        <f>G71/360*2*PI()*(6371+B77/1000)</f>
        <v>36.536503567443937</v>
      </c>
    </row>
    <row r="76" spans="1:11" x14ac:dyDescent="0.35">
      <c r="A76" s="4" t="s">
        <v>60</v>
      </c>
      <c r="B76" s="44">
        <v>37004</v>
      </c>
      <c r="C76" s="9"/>
      <c r="D76" s="26" t="s">
        <v>83</v>
      </c>
      <c r="E76" s="23">
        <f>SQRT(E74*E74+E75*E75)</f>
        <v>42.006466286472389</v>
      </c>
      <c r="F76" s="23">
        <f>SQRT(F74*F74+F75*F75)</f>
        <v>42.038153435892838</v>
      </c>
      <c r="G76" s="23">
        <f>SQRT(G74*G74+G75*G75)</f>
        <v>42.112575146288819</v>
      </c>
    </row>
    <row r="77" spans="1:11" x14ac:dyDescent="0.35">
      <c r="A77" s="4" t="s">
        <v>59</v>
      </c>
      <c r="B77" s="35">
        <f>B76/3.28084</f>
        <v>11278.818839077798</v>
      </c>
      <c r="C77" s="35"/>
    </row>
    <row r="78" spans="1:11" x14ac:dyDescent="0.35">
      <c r="A78" s="18" t="s">
        <v>102</v>
      </c>
      <c r="B78" s="19" t="s">
        <v>115</v>
      </c>
      <c r="C78" s="20"/>
      <c r="D78" s="26" t="s">
        <v>63</v>
      </c>
      <c r="E78" s="35">
        <f>E76/(B79/3600)</f>
        <v>957.10935842595325</v>
      </c>
      <c r="F78" s="35">
        <f>F76/(B79/3600)</f>
        <v>957.83134410895082</v>
      </c>
      <c r="G78" s="35">
        <f>G76/(B79/3600)</f>
        <v>959.52702864961873</v>
      </c>
    </row>
    <row r="79" spans="1:11" x14ac:dyDescent="0.35">
      <c r="A79" s="18" t="s">
        <v>61</v>
      </c>
      <c r="B79" s="20">
        <f>LEFT(B78,2)*60+RIGHT(B78,2)</f>
        <v>158</v>
      </c>
      <c r="D79" s="26" t="s">
        <v>62</v>
      </c>
      <c r="E79" s="35">
        <f>E78/1.852</f>
        <v>516.79770973323605</v>
      </c>
      <c r="F79" s="35">
        <f>F78/1.852</f>
        <v>517.1875508147682</v>
      </c>
      <c r="G79" s="35">
        <f>G78/1.852</f>
        <v>518.10314721901659</v>
      </c>
    </row>
    <row r="80" spans="1:11" x14ac:dyDescent="0.35">
      <c r="A80" s="4" t="s">
        <v>62</v>
      </c>
      <c r="B80" s="55">
        <v>516</v>
      </c>
      <c r="C80" s="9"/>
    </row>
    <row r="81" spans="1:7" x14ac:dyDescent="0.35">
      <c r="A81" s="4" t="s">
        <v>63</v>
      </c>
      <c r="B81" s="35">
        <f>B80*1.852</f>
        <v>955.63200000000006</v>
      </c>
      <c r="C81" s="35"/>
      <c r="D81" s="4" t="s">
        <v>101</v>
      </c>
      <c r="E81" s="35">
        <f>E79-B80</f>
        <v>0.79770973323604721</v>
      </c>
      <c r="F81" s="35">
        <f>F79-B80</f>
        <v>1.1875508147682012</v>
      </c>
      <c r="G81" s="35">
        <f>G79-B80</f>
        <v>2.1031472190165914</v>
      </c>
    </row>
    <row r="82" spans="1:7" x14ac:dyDescent="0.35">
      <c r="D82" s="4" t="s">
        <v>75</v>
      </c>
      <c r="E82" s="41">
        <f>(E79-B80)/B81</f>
        <v>8.3474573186754651E-4</v>
      </c>
      <c r="F82" s="41">
        <f>(F79-B80)/B81</f>
        <v>1.2426863214796083E-3</v>
      </c>
      <c r="G82" s="41">
        <f>(G79-B80)/B81</f>
        <v>2.2007919565445603E-3</v>
      </c>
    </row>
    <row r="83" spans="1:7" x14ac:dyDescent="0.35">
      <c r="A83" s="4" t="s">
        <v>64</v>
      </c>
      <c r="B83" s="9">
        <v>60</v>
      </c>
    </row>
    <row r="84" spans="1:7" x14ac:dyDescent="0.35">
      <c r="D84" s="4" t="s">
        <v>50</v>
      </c>
      <c r="E84" s="38">
        <f>E75/E74</f>
        <v>1.744680851063821</v>
      </c>
      <c r="F84" s="38">
        <f>F75/F74</f>
        <v>1.7446808510638205</v>
      </c>
      <c r="G84" s="38">
        <f>G75/G74</f>
        <v>1.7446808510638208</v>
      </c>
    </row>
    <row r="85" spans="1:7" x14ac:dyDescent="0.35">
      <c r="A85" s="4" t="s">
        <v>65</v>
      </c>
      <c r="B85" s="9">
        <v>-4.6020000000000003</v>
      </c>
      <c r="D85" s="4" t="s">
        <v>51</v>
      </c>
      <c r="E85" s="38">
        <f>E75/E76</f>
        <v>0.86759129406181013</v>
      </c>
      <c r="F85" s="38">
        <f>F75/F76</f>
        <v>0.86759129406181013</v>
      </c>
      <c r="G85" s="38">
        <f>G75/G76</f>
        <v>0.86759129406181001</v>
      </c>
    </row>
    <row r="86" spans="1:7" x14ac:dyDescent="0.35">
      <c r="A86" s="4" t="s">
        <v>66</v>
      </c>
      <c r="B86" s="9">
        <v>-7.8949999999999996</v>
      </c>
      <c r="D86" s="4" t="s">
        <v>52</v>
      </c>
      <c r="E86" s="38">
        <f>E74/E76</f>
        <v>0.4972779368403083</v>
      </c>
      <c r="F86" s="38">
        <f>F74/F76</f>
        <v>0.49727793684030841</v>
      </c>
      <c r="G86" s="38">
        <f>G74/G76</f>
        <v>0.49727793684030835</v>
      </c>
    </row>
    <row r="87" spans="1:7" x14ac:dyDescent="0.35">
      <c r="A87" s="4" t="s">
        <v>67</v>
      </c>
      <c r="B87" s="9">
        <v>-4.4139999999999997</v>
      </c>
      <c r="D87" s="4" t="s">
        <v>53</v>
      </c>
      <c r="E87" s="38">
        <f>E74/E75</f>
        <v>0.57317073170731991</v>
      </c>
      <c r="F87" s="38">
        <f>F74/F75</f>
        <v>0.57317073170732014</v>
      </c>
      <c r="G87" s="38">
        <f>G74/G75</f>
        <v>0.57317073170732002</v>
      </c>
    </row>
    <row r="88" spans="1:7" x14ac:dyDescent="0.35">
      <c r="A88" s="4" t="s">
        <v>68</v>
      </c>
      <c r="B88" s="9">
        <v>-7.5670000000000002</v>
      </c>
    </row>
    <row r="89" spans="1:7" x14ac:dyDescent="0.35">
      <c r="D89" s="33" t="s">
        <v>73</v>
      </c>
      <c r="E89" s="23">
        <f>DEGREES(ATAN2(F71,G71))</f>
        <v>60.179927434526121</v>
      </c>
      <c r="F89" s="23">
        <f>DEGREES(ATAN2(F71,G71))</f>
        <v>60.179927434526121</v>
      </c>
      <c r="G89" s="23">
        <f>DEGREES(ATAN2(F71,G71))</f>
        <v>60.179927434526121</v>
      </c>
    </row>
    <row r="92" spans="1:7" x14ac:dyDescent="0.35">
      <c r="C92" s="4"/>
      <c r="D92" s="4"/>
      <c r="E92" s="4" t="s">
        <v>48</v>
      </c>
      <c r="F92" s="4"/>
    </row>
    <row r="93" spans="1:7" x14ac:dyDescent="0.35">
      <c r="C93" s="4"/>
      <c r="D93" s="4"/>
      <c r="E93" s="4" t="s">
        <v>20</v>
      </c>
    </row>
    <row r="94" spans="1:7" x14ac:dyDescent="0.35">
      <c r="C94" s="4"/>
      <c r="D94" s="4"/>
      <c r="E94" s="4" t="s">
        <v>76</v>
      </c>
      <c r="F94" s="4" t="s">
        <v>20</v>
      </c>
    </row>
    <row r="95" spans="1:7" x14ac:dyDescent="0.35">
      <c r="C95" s="4"/>
      <c r="D95" s="4"/>
      <c r="E95" s="4" t="s">
        <v>57</v>
      </c>
      <c r="F95" s="4" t="s">
        <v>31</v>
      </c>
    </row>
    <row r="96" spans="1:7" x14ac:dyDescent="0.35">
      <c r="C96" s="31"/>
      <c r="D96" s="31"/>
      <c r="E96" s="43">
        <f>DEGREES(ATAN(G71/F71))</f>
        <v>60.179927434526121</v>
      </c>
      <c r="F96" s="36">
        <f>E96-B83</f>
        <v>0.17992743452612103</v>
      </c>
    </row>
    <row r="100" spans="1:11" x14ac:dyDescent="0.35">
      <c r="A100" s="28" t="s">
        <v>84</v>
      </c>
      <c r="D100" s="32" t="s">
        <v>46</v>
      </c>
      <c r="I100"/>
      <c r="J100" s="46" t="s">
        <v>4</v>
      </c>
      <c r="K100" s="47" t="s">
        <v>5</v>
      </c>
    </row>
    <row r="101" spans="1:11" x14ac:dyDescent="0.35">
      <c r="A101" s="28"/>
      <c r="D101" s="32"/>
      <c r="I101"/>
      <c r="J101"/>
    </row>
    <row r="102" spans="1:11" x14ac:dyDescent="0.35">
      <c r="A102" s="6">
        <v>4</v>
      </c>
      <c r="B102" s="40" t="s">
        <v>1</v>
      </c>
      <c r="D102" s="39" t="s">
        <v>74</v>
      </c>
      <c r="F102" s="4" t="s">
        <v>69</v>
      </c>
      <c r="G102" s="4" t="s">
        <v>70</v>
      </c>
      <c r="I102" s="4" t="s">
        <v>41</v>
      </c>
      <c r="J102" s="4" t="s">
        <v>40</v>
      </c>
    </row>
    <row r="103" spans="1:11" x14ac:dyDescent="0.3">
      <c r="I103" s="47" t="s">
        <v>5</v>
      </c>
      <c r="J103" s="46" t="s">
        <v>4</v>
      </c>
    </row>
    <row r="104" spans="1:11" x14ac:dyDescent="0.35">
      <c r="A104" s="4" t="s">
        <v>49</v>
      </c>
      <c r="B104" s="37">
        <v>44655</v>
      </c>
      <c r="F104" s="20">
        <f>ABS(B118-B120)</f>
        <v>0.23600000000000021</v>
      </c>
      <c r="G104" s="20">
        <f>ABS(B119-B121)</f>
        <v>0.14099999999999824</v>
      </c>
    </row>
    <row r="105" spans="1:11" x14ac:dyDescent="0.35">
      <c r="A105" s="4" t="s">
        <v>54</v>
      </c>
      <c r="B105" s="9" t="s">
        <v>167</v>
      </c>
      <c r="D105" s="9"/>
      <c r="H105" s="4"/>
      <c r="I105" s="33"/>
    </row>
    <row r="106" spans="1:11" x14ac:dyDescent="0.35">
      <c r="A106" s="4" t="s">
        <v>55</v>
      </c>
      <c r="B106" s="9" t="s">
        <v>168</v>
      </c>
      <c r="C106" s="30" t="s">
        <v>234</v>
      </c>
      <c r="D106" s="9"/>
      <c r="E106" s="4" t="s">
        <v>71</v>
      </c>
      <c r="F106" s="4" t="s">
        <v>72</v>
      </c>
      <c r="G106" s="4" t="s">
        <v>47</v>
      </c>
      <c r="H106" s="4"/>
      <c r="I106" s="33"/>
      <c r="J106" s="33"/>
      <c r="K106" s="4"/>
    </row>
    <row r="107" spans="1:11" x14ac:dyDescent="0.35">
      <c r="A107" s="4" t="s">
        <v>56</v>
      </c>
      <c r="B107" s="9" t="s">
        <v>169</v>
      </c>
      <c r="C107" s="30" t="s">
        <v>226</v>
      </c>
      <c r="D107" s="4" t="s">
        <v>81</v>
      </c>
      <c r="E107" s="23">
        <f>F104/360*40000</f>
        <v>26.222222222222246</v>
      </c>
      <c r="F107" s="23">
        <f>F104/360*2*PI()*6371</f>
        <v>26.242002688115885</v>
      </c>
      <c r="G107" s="23">
        <f>F104/360*2*PI()*(6371+B110/1000)</f>
        <v>26.288454862036023</v>
      </c>
    </row>
    <row r="108" spans="1:11" x14ac:dyDescent="0.35">
      <c r="D108" s="4" t="s">
        <v>82</v>
      </c>
      <c r="E108" s="23">
        <f>G104/360*40000</f>
        <v>15.666666666666471</v>
      </c>
      <c r="F108" s="23">
        <f>G104/360*2*PI()*6371</f>
        <v>15.678484656882585</v>
      </c>
      <c r="G108" s="23">
        <f>G104/360*2*PI()*(6371+B110/1000)</f>
        <v>15.706237862487411</v>
      </c>
    </row>
    <row r="109" spans="1:11" x14ac:dyDescent="0.35">
      <c r="A109" s="4" t="s">
        <v>60</v>
      </c>
      <c r="B109" s="44">
        <v>37000</v>
      </c>
      <c r="C109" s="9"/>
      <c r="D109" s="26" t="s">
        <v>83</v>
      </c>
      <c r="E109" s="23">
        <f>SQRT(E107*E107+E108*E108)</f>
        <v>30.545857046677288</v>
      </c>
      <c r="F109" s="23">
        <f>SQRT(F107*F107+F108*F108)</f>
        <v>30.568899002404127</v>
      </c>
      <c r="G109" s="23">
        <f>SQRT(G107*G107+G108*G108)</f>
        <v>30.623010414169581</v>
      </c>
    </row>
    <row r="110" spans="1:11" x14ac:dyDescent="0.35">
      <c r="A110" s="4" t="s">
        <v>59</v>
      </c>
      <c r="B110" s="35">
        <f>B109/3.28084</f>
        <v>11277.599639116812</v>
      </c>
      <c r="C110" s="35"/>
    </row>
    <row r="111" spans="1:11" x14ac:dyDescent="0.35">
      <c r="A111" s="18" t="s">
        <v>102</v>
      </c>
      <c r="B111" s="19" t="s">
        <v>170</v>
      </c>
      <c r="C111" s="20"/>
      <c r="D111" s="26" t="s">
        <v>63</v>
      </c>
      <c r="E111" s="35">
        <f>E109/(B112/3600)</f>
        <v>859.10222943779877</v>
      </c>
      <c r="F111" s="35">
        <f>F109/(B112/3600)</f>
        <v>859.75028444261602</v>
      </c>
      <c r="G111" s="35">
        <f>G109/(B112/3600)</f>
        <v>861.27216789851946</v>
      </c>
    </row>
    <row r="112" spans="1:11" x14ac:dyDescent="0.35">
      <c r="A112" s="18" t="s">
        <v>61</v>
      </c>
      <c r="B112" s="20">
        <f>LEFT(B111,2)*60+RIGHT(B111,2)</f>
        <v>128</v>
      </c>
      <c r="D112" s="26" t="s">
        <v>62</v>
      </c>
      <c r="E112" s="35">
        <f>E111/1.852</f>
        <v>463.87809364891939</v>
      </c>
      <c r="F112" s="35">
        <f>F111/1.852</f>
        <v>464.22801535778399</v>
      </c>
      <c r="G112" s="35">
        <f>G111/1.852</f>
        <v>465.04976668386576</v>
      </c>
    </row>
    <row r="113" spans="1:7" x14ac:dyDescent="0.35">
      <c r="A113" s="4" t="s">
        <v>62</v>
      </c>
      <c r="B113" s="55">
        <v>465</v>
      </c>
      <c r="C113" s="9"/>
    </row>
    <row r="114" spans="1:7" x14ac:dyDescent="0.35">
      <c r="A114" s="4" t="s">
        <v>63</v>
      </c>
      <c r="B114" s="35">
        <f>B113*1.852</f>
        <v>861.18000000000006</v>
      </c>
      <c r="C114" s="35"/>
      <c r="D114" s="4" t="s">
        <v>101</v>
      </c>
      <c r="E114" s="35">
        <f>E112-B113</f>
        <v>-1.1219063510806109</v>
      </c>
      <c r="F114" s="35">
        <f>F112-B113</f>
        <v>-0.77198464221601171</v>
      </c>
      <c r="G114" s="35">
        <f>G112-B113</f>
        <v>4.9766683865755112E-2</v>
      </c>
    </row>
    <row r="115" spans="1:7" x14ac:dyDescent="0.35">
      <c r="D115" s="4" t="s">
        <v>75</v>
      </c>
      <c r="E115" s="41">
        <f>(E112-B113)/B114</f>
        <v>-1.3027547679702394E-3</v>
      </c>
      <c r="F115" s="41">
        <f>(F112-B113)/B114</f>
        <v>-8.9642658005993127E-4</v>
      </c>
      <c r="G115" s="41">
        <f>(G112-B113)/B114</f>
        <v>5.7788945244612173E-5</v>
      </c>
    </row>
    <row r="116" spans="1:7" x14ac:dyDescent="0.35">
      <c r="A116" s="4" t="s">
        <v>64</v>
      </c>
      <c r="B116" s="9">
        <v>30</v>
      </c>
    </row>
    <row r="117" spans="1:7" x14ac:dyDescent="0.35">
      <c r="D117" s="4" t="s">
        <v>50</v>
      </c>
      <c r="E117" s="38">
        <f>E108/E107</f>
        <v>0.59745762711863604</v>
      </c>
      <c r="F117" s="38">
        <f>F108/F107</f>
        <v>0.59745762711863604</v>
      </c>
      <c r="G117" s="38">
        <f>G108/G107</f>
        <v>0.59745762711863593</v>
      </c>
    </row>
    <row r="118" spans="1:7" x14ac:dyDescent="0.35">
      <c r="A118" s="4" t="s">
        <v>65</v>
      </c>
      <c r="B118" s="9">
        <v>2.5329999999999999</v>
      </c>
      <c r="D118" s="4" t="s">
        <v>51</v>
      </c>
      <c r="E118" s="38">
        <f>E108/E109</f>
        <v>0.51289006698113437</v>
      </c>
      <c r="F118" s="38">
        <f>F108/F109</f>
        <v>0.51289006698113437</v>
      </c>
      <c r="G118" s="38">
        <f>G108/G109</f>
        <v>0.51289006698113437</v>
      </c>
    </row>
    <row r="119" spans="1:7" x14ac:dyDescent="0.35">
      <c r="A119" s="4" t="s">
        <v>66</v>
      </c>
      <c r="B119" s="9">
        <v>-32.94</v>
      </c>
      <c r="D119" s="4" t="s">
        <v>52</v>
      </c>
      <c r="E119" s="38">
        <f>E107/E109</f>
        <v>0.8584542965074422</v>
      </c>
      <c r="F119" s="38">
        <f>F107/F109</f>
        <v>0.8584542965074422</v>
      </c>
      <c r="G119" s="38">
        <f>G107/G109</f>
        <v>0.8584542965074422</v>
      </c>
    </row>
    <row r="120" spans="1:7" x14ac:dyDescent="0.35">
      <c r="A120" s="4" t="s">
        <v>67</v>
      </c>
      <c r="B120" s="9">
        <v>2.7690000000000001</v>
      </c>
      <c r="D120" s="4" t="s">
        <v>53</v>
      </c>
      <c r="E120" s="38">
        <f>E107/E108</f>
        <v>1.6737588652482494</v>
      </c>
      <c r="F120" s="38">
        <f>F107/F108</f>
        <v>1.6737588652482496</v>
      </c>
      <c r="G120" s="38">
        <f>G107/G108</f>
        <v>1.6737588652482496</v>
      </c>
    </row>
    <row r="121" spans="1:7" x14ac:dyDescent="0.35">
      <c r="A121" s="4" t="s">
        <v>68</v>
      </c>
      <c r="B121" s="9">
        <v>-32.798999999999999</v>
      </c>
    </row>
    <row r="122" spans="1:7" x14ac:dyDescent="0.35">
      <c r="D122" s="33" t="s">
        <v>73</v>
      </c>
      <c r="E122" s="23">
        <f>DEGREES(ATAN2(F104,G104))</f>
        <v>30.85652812417397</v>
      </c>
      <c r="F122" s="23">
        <f>DEGREES(ATAN2(F104,G104))</f>
        <v>30.85652812417397</v>
      </c>
      <c r="G122" s="23">
        <f>DEGREES(ATAN2(F104,G104))</f>
        <v>30.85652812417397</v>
      </c>
    </row>
    <row r="125" spans="1:7" x14ac:dyDescent="0.35">
      <c r="C125" s="4"/>
      <c r="D125" s="4"/>
      <c r="E125" s="4" t="s">
        <v>48</v>
      </c>
      <c r="F125" s="4"/>
    </row>
    <row r="126" spans="1:7" x14ac:dyDescent="0.35">
      <c r="C126" s="4"/>
      <c r="D126" s="4"/>
      <c r="E126" s="4" t="s">
        <v>20</v>
      </c>
    </row>
    <row r="127" spans="1:7" x14ac:dyDescent="0.35">
      <c r="C127" s="4"/>
      <c r="D127" s="4"/>
      <c r="E127" s="4" t="s">
        <v>76</v>
      </c>
      <c r="F127" s="4" t="s">
        <v>20</v>
      </c>
    </row>
    <row r="128" spans="1:7" x14ac:dyDescent="0.35">
      <c r="C128" s="4"/>
      <c r="D128" s="4"/>
      <c r="E128" s="4" t="s">
        <v>57</v>
      </c>
      <c r="F128" s="4" t="s">
        <v>31</v>
      </c>
    </row>
    <row r="129" spans="1:11" x14ac:dyDescent="0.35">
      <c r="C129" s="31"/>
      <c r="D129" s="31"/>
      <c r="E129" s="43">
        <f>DEGREES(ATAN(G104/F104))</f>
        <v>30.85652812417397</v>
      </c>
      <c r="F129" s="36">
        <f>E129-B116</f>
        <v>0.85652812417396973</v>
      </c>
    </row>
    <row r="133" spans="1:11" x14ac:dyDescent="0.35">
      <c r="A133" s="28" t="s">
        <v>84</v>
      </c>
      <c r="D133" s="32" t="s">
        <v>46</v>
      </c>
      <c r="I133"/>
      <c r="J133" s="46" t="s">
        <v>4</v>
      </c>
      <c r="K133" s="47" t="s">
        <v>5</v>
      </c>
    </row>
    <row r="134" spans="1:11" x14ac:dyDescent="0.35">
      <c r="A134" s="28"/>
      <c r="D134" s="32"/>
      <c r="I134"/>
      <c r="J134"/>
    </row>
    <row r="135" spans="1:11" x14ac:dyDescent="0.35">
      <c r="A135" s="6">
        <v>5</v>
      </c>
      <c r="B135" s="40" t="s">
        <v>1</v>
      </c>
      <c r="D135" s="39" t="s">
        <v>74</v>
      </c>
      <c r="F135" s="4" t="s">
        <v>69</v>
      </c>
      <c r="G135" s="4" t="s">
        <v>70</v>
      </c>
      <c r="I135" s="4" t="s">
        <v>41</v>
      </c>
      <c r="J135" s="4" t="s">
        <v>40</v>
      </c>
    </row>
    <row r="136" spans="1:11" x14ac:dyDescent="0.3">
      <c r="I136" s="47" t="s">
        <v>5</v>
      </c>
      <c r="J136" s="46" t="s">
        <v>4</v>
      </c>
    </row>
    <row r="137" spans="1:11" x14ac:dyDescent="0.35">
      <c r="A137" s="4" t="s">
        <v>49</v>
      </c>
      <c r="B137" s="37">
        <v>44656</v>
      </c>
      <c r="F137" s="20">
        <f>ABS(B151-B153)</f>
        <v>0.38000000000000078</v>
      </c>
      <c r="G137" s="20">
        <f>ABS(B152-B154)</f>
        <v>0.22000000000000242</v>
      </c>
    </row>
    <row r="138" spans="1:11" x14ac:dyDescent="0.35">
      <c r="A138" s="4" t="s">
        <v>54</v>
      </c>
      <c r="B138" s="9" t="s">
        <v>171</v>
      </c>
      <c r="D138" s="9"/>
      <c r="H138" s="4"/>
      <c r="I138" s="33"/>
    </row>
    <row r="139" spans="1:11" x14ac:dyDescent="0.35">
      <c r="A139" s="4" t="s">
        <v>55</v>
      </c>
      <c r="B139" s="9" t="s">
        <v>172</v>
      </c>
      <c r="C139" s="30" t="s">
        <v>227</v>
      </c>
      <c r="D139" s="9"/>
      <c r="E139" s="4" t="s">
        <v>71</v>
      </c>
      <c r="F139" s="4" t="s">
        <v>72</v>
      </c>
      <c r="G139" s="4" t="s">
        <v>47</v>
      </c>
      <c r="H139" s="4"/>
      <c r="I139" s="33"/>
      <c r="J139" s="33"/>
      <c r="K139" s="4"/>
    </row>
    <row r="140" spans="1:11" x14ac:dyDescent="0.35">
      <c r="A140" s="4" t="s">
        <v>56</v>
      </c>
      <c r="B140" s="9" t="s">
        <v>173</v>
      </c>
      <c r="C140" s="30" t="s">
        <v>219</v>
      </c>
      <c r="D140" s="4" t="s">
        <v>81</v>
      </c>
      <c r="E140" s="23">
        <f>F137/360*40000</f>
        <v>42.222222222222307</v>
      </c>
      <c r="F140" s="23">
        <f>F137/360*2*PI()*6371</f>
        <v>42.254072124932406</v>
      </c>
      <c r="G140" s="23">
        <f>F137/360*2*PI()*(6371+B143/1000)</f>
        <v>42.328867998193644</v>
      </c>
    </row>
    <row r="141" spans="1:11" x14ac:dyDescent="0.35">
      <c r="D141" s="4" t="s">
        <v>82</v>
      </c>
      <c r="E141" s="23">
        <f>G137/360*40000</f>
        <v>24.444444444444713</v>
      </c>
      <c r="F141" s="23">
        <f>G137/360*2*PI()*6371</f>
        <v>24.462883861803189</v>
      </c>
      <c r="G141" s="23">
        <f>G137/360*2*PI()*(6371+B143/1000)</f>
        <v>24.50618673579654</v>
      </c>
    </row>
    <row r="142" spans="1:11" x14ac:dyDescent="0.35">
      <c r="A142" s="4" t="s">
        <v>60</v>
      </c>
      <c r="B142" s="44">
        <v>37000</v>
      </c>
      <c r="C142" s="9"/>
      <c r="D142" s="26" t="s">
        <v>83</v>
      </c>
      <c r="E142" s="23">
        <f>SQRT(E140*E140+E141*E141)</f>
        <v>48.78777422244498</v>
      </c>
      <c r="F142" s="23">
        <f>SQRT(F140*F140+F141*F141)</f>
        <v>48.824576782344572</v>
      </c>
      <c r="G142" s="23">
        <f>SQRT(G140*G140+G141*G141)</f>
        <v>48.911003407599729</v>
      </c>
    </row>
    <row r="143" spans="1:11" x14ac:dyDescent="0.35">
      <c r="A143" s="4" t="s">
        <v>59</v>
      </c>
      <c r="B143" s="35">
        <f>B142/3.28084</f>
        <v>11277.599639116812</v>
      </c>
      <c r="C143" s="35"/>
    </row>
    <row r="144" spans="1:11" x14ac:dyDescent="0.35">
      <c r="A144" s="18" t="s">
        <v>102</v>
      </c>
      <c r="B144" s="19" t="s">
        <v>174</v>
      </c>
      <c r="C144" s="20"/>
      <c r="D144" s="26" t="s">
        <v>63</v>
      </c>
      <c r="E144" s="35">
        <f>E142/(B145/3600)</f>
        <v>865.20190739311295</v>
      </c>
      <c r="F144" s="35">
        <f>F142/(B145/3600)</f>
        <v>865.85456362778552</v>
      </c>
      <c r="G144" s="35">
        <f>G142/(B145/3600)</f>
        <v>867.38725254856661</v>
      </c>
    </row>
    <row r="145" spans="1:7" x14ac:dyDescent="0.35">
      <c r="A145" s="18" t="s">
        <v>61</v>
      </c>
      <c r="B145" s="20">
        <f>LEFT(B144,2)*60+RIGHT(B144,2)</f>
        <v>203</v>
      </c>
      <c r="D145" s="26" t="s">
        <v>62</v>
      </c>
      <c r="E145" s="35">
        <f>E144/1.852</f>
        <v>467.17165625978021</v>
      </c>
      <c r="F145" s="35">
        <f>F144/1.852</f>
        <v>467.52406243400947</v>
      </c>
      <c r="G145" s="35">
        <f>G144/1.852</f>
        <v>468.3516482443664</v>
      </c>
    </row>
    <row r="146" spans="1:7" x14ac:dyDescent="0.35">
      <c r="A146" s="4" t="s">
        <v>62</v>
      </c>
      <c r="B146" s="55">
        <v>467</v>
      </c>
      <c r="C146" s="9"/>
    </row>
    <row r="147" spans="1:7" x14ac:dyDescent="0.35">
      <c r="A147" s="4" t="s">
        <v>63</v>
      </c>
      <c r="B147" s="35">
        <f>B146*1.852</f>
        <v>864.88400000000001</v>
      </c>
      <c r="C147" s="35"/>
      <c r="D147" s="4" t="s">
        <v>101</v>
      </c>
      <c r="E147" s="35">
        <f>E145-B146</f>
        <v>0.17165625978020671</v>
      </c>
      <c r="F147" s="35">
        <f>F145-B146</f>
        <v>0.52406243400946551</v>
      </c>
      <c r="G147" s="35">
        <f>G145-B146</f>
        <v>1.3516482443664017</v>
      </c>
    </row>
    <row r="148" spans="1:7" x14ac:dyDescent="0.35">
      <c r="D148" s="4" t="s">
        <v>75</v>
      </c>
      <c r="E148" s="41">
        <f>(E145-B146)/B147</f>
        <v>1.9847315915221775E-4</v>
      </c>
      <c r="F148" s="41">
        <f>(F145-B146)/B147</f>
        <v>6.0593378303849474E-4</v>
      </c>
      <c r="G148" s="41">
        <f>(G145-B146)/B147</f>
        <v>1.5628087054060449E-3</v>
      </c>
    </row>
    <row r="149" spans="1:7" x14ac:dyDescent="0.35">
      <c r="A149" s="4" t="s">
        <v>64</v>
      </c>
      <c r="B149" s="9">
        <v>30</v>
      </c>
    </row>
    <row r="150" spans="1:7" x14ac:dyDescent="0.35">
      <c r="D150" s="4" t="s">
        <v>50</v>
      </c>
      <c r="E150" s="38">
        <f>E141/E140</f>
        <v>0.57894736842105787</v>
      </c>
      <c r="F150" s="38">
        <f>F141/F140</f>
        <v>0.57894736842105776</v>
      </c>
      <c r="G150" s="38">
        <f>G141/G140</f>
        <v>0.57894736842105787</v>
      </c>
    </row>
    <row r="151" spans="1:7" x14ac:dyDescent="0.35">
      <c r="A151" s="4" t="s">
        <v>65</v>
      </c>
      <c r="B151" s="9">
        <v>4.0199999999999996</v>
      </c>
      <c r="D151" s="4" t="s">
        <v>51</v>
      </c>
      <c r="E151" s="38">
        <f>E141/E142</f>
        <v>0.50103627054170807</v>
      </c>
      <c r="F151" s="38">
        <f>F141/F142</f>
        <v>0.50103627054170796</v>
      </c>
      <c r="G151" s="38">
        <f>G141/G142</f>
        <v>0.50103627054170796</v>
      </c>
    </row>
    <row r="152" spans="1:7" x14ac:dyDescent="0.35">
      <c r="A152" s="4" t="s">
        <v>66</v>
      </c>
      <c r="B152" s="9">
        <v>-26.972000000000001</v>
      </c>
      <c r="D152" s="4" t="s">
        <v>52</v>
      </c>
      <c r="E152" s="38">
        <f>E140/E142</f>
        <v>0.86542628548112432</v>
      </c>
      <c r="F152" s="38">
        <f>F140/F142</f>
        <v>0.86542628548112432</v>
      </c>
      <c r="G152" s="38">
        <f>G140/G142</f>
        <v>0.86542628548112421</v>
      </c>
    </row>
    <row r="153" spans="1:7" x14ac:dyDescent="0.35">
      <c r="A153" s="4" t="s">
        <v>67</v>
      </c>
      <c r="B153" s="9">
        <v>4.4000000000000004</v>
      </c>
      <c r="D153" s="4" t="s">
        <v>53</v>
      </c>
      <c r="E153" s="38">
        <f>E140/E141</f>
        <v>1.7272727272727117</v>
      </c>
      <c r="F153" s="38">
        <f>F140/F141</f>
        <v>1.727272727272712</v>
      </c>
      <c r="G153" s="38">
        <f>G140/G141</f>
        <v>1.7272727272727117</v>
      </c>
    </row>
    <row r="154" spans="1:7" x14ac:dyDescent="0.35">
      <c r="A154" s="4" t="s">
        <v>68</v>
      </c>
      <c r="B154" s="9">
        <v>-26.751999999999999</v>
      </c>
    </row>
    <row r="155" spans="1:7" x14ac:dyDescent="0.35">
      <c r="D155" s="33" t="s">
        <v>73</v>
      </c>
      <c r="E155" s="23">
        <f>DEGREES(ATAN2(F137,G137))</f>
        <v>30.068582821862666</v>
      </c>
      <c r="F155" s="23">
        <f>DEGREES(ATAN2(F137,G137))</f>
        <v>30.068582821862666</v>
      </c>
      <c r="G155" s="23">
        <f>DEGREES(ATAN2(F137,G137))</f>
        <v>30.068582821862666</v>
      </c>
    </row>
    <row r="158" spans="1:7" x14ac:dyDescent="0.35">
      <c r="C158" s="4"/>
      <c r="D158" s="4"/>
      <c r="E158" s="4" t="s">
        <v>48</v>
      </c>
      <c r="F158" s="4"/>
    </row>
    <row r="159" spans="1:7" x14ac:dyDescent="0.35">
      <c r="C159" s="4"/>
      <c r="D159" s="4"/>
      <c r="E159" s="4" t="s">
        <v>20</v>
      </c>
    </row>
    <row r="160" spans="1:7" x14ac:dyDescent="0.35">
      <c r="C160" s="4"/>
      <c r="D160" s="4"/>
      <c r="E160" s="4" t="s">
        <v>76</v>
      </c>
      <c r="F160" s="4" t="s">
        <v>20</v>
      </c>
    </row>
    <row r="161" spans="1:11" x14ac:dyDescent="0.35">
      <c r="C161" s="4"/>
      <c r="D161" s="4"/>
      <c r="E161" s="4" t="s">
        <v>57</v>
      </c>
      <c r="F161" s="4" t="s">
        <v>31</v>
      </c>
    </row>
    <row r="162" spans="1:11" x14ac:dyDescent="0.35">
      <c r="C162" s="31"/>
      <c r="D162" s="31"/>
      <c r="E162" s="43">
        <f>DEGREES(ATAN(G137/F137))</f>
        <v>30.068582821862666</v>
      </c>
      <c r="F162" s="36">
        <f>E162-B149</f>
        <v>6.8582821862666066E-2</v>
      </c>
    </row>
    <row r="166" spans="1:11" x14ac:dyDescent="0.35">
      <c r="A166" s="28" t="s">
        <v>84</v>
      </c>
      <c r="D166" s="32" t="s">
        <v>46</v>
      </c>
      <c r="I166"/>
      <c r="J166" s="46" t="s">
        <v>4</v>
      </c>
      <c r="K166" s="47" t="s">
        <v>5</v>
      </c>
    </row>
    <row r="167" spans="1:11" x14ac:dyDescent="0.35">
      <c r="A167" s="28"/>
      <c r="D167" s="32"/>
      <c r="I167"/>
      <c r="J167"/>
    </row>
    <row r="168" spans="1:11" x14ac:dyDescent="0.35">
      <c r="A168" s="6">
        <v>6</v>
      </c>
      <c r="B168" s="40" t="s">
        <v>1</v>
      </c>
      <c r="D168" s="39" t="s">
        <v>74</v>
      </c>
      <c r="F168" s="4" t="s">
        <v>69</v>
      </c>
      <c r="G168" s="4" t="s">
        <v>70</v>
      </c>
      <c r="I168" s="4" t="s">
        <v>41</v>
      </c>
      <c r="J168" s="4" t="s">
        <v>40</v>
      </c>
    </row>
    <row r="169" spans="1:11" x14ac:dyDescent="0.3">
      <c r="I169" s="46" t="s">
        <v>4</v>
      </c>
      <c r="J169" s="46" t="s">
        <v>4</v>
      </c>
    </row>
    <row r="170" spans="1:11" x14ac:dyDescent="0.35">
      <c r="A170" s="4" t="s">
        <v>49</v>
      </c>
      <c r="B170" s="37">
        <v>44737</v>
      </c>
      <c r="F170" s="20">
        <f>ABS(B184-B186)</f>
        <v>0.36599999999999966</v>
      </c>
      <c r="G170" s="20">
        <f>ABS(B185-B187)</f>
        <v>0.15700000000000003</v>
      </c>
    </row>
    <row r="171" spans="1:11" x14ac:dyDescent="0.35">
      <c r="A171" s="4" t="s">
        <v>54</v>
      </c>
      <c r="B171" s="9" t="s">
        <v>198</v>
      </c>
      <c r="D171" s="9"/>
      <c r="H171" s="4"/>
      <c r="I171" s="33"/>
    </row>
    <row r="172" spans="1:11" x14ac:dyDescent="0.35">
      <c r="A172" s="4" t="s">
        <v>55</v>
      </c>
      <c r="B172" s="9" t="s">
        <v>172</v>
      </c>
      <c r="C172" s="30" t="s">
        <v>227</v>
      </c>
      <c r="D172" s="9"/>
      <c r="E172" s="4" t="s">
        <v>71</v>
      </c>
      <c r="F172" s="4" t="s">
        <v>72</v>
      </c>
      <c r="G172" s="4" t="s">
        <v>47</v>
      </c>
      <c r="H172" s="4"/>
      <c r="I172" s="33"/>
      <c r="J172" s="33"/>
      <c r="K172" s="4"/>
    </row>
    <row r="173" spans="1:11" x14ac:dyDescent="0.35">
      <c r="A173" s="4" t="s">
        <v>56</v>
      </c>
      <c r="B173" s="9" t="s">
        <v>199</v>
      </c>
      <c r="C173" s="30" t="s">
        <v>202</v>
      </c>
      <c r="D173" s="4" t="s">
        <v>81</v>
      </c>
      <c r="E173" s="23">
        <f>F170/360*40000</f>
        <v>40.666666666666629</v>
      </c>
      <c r="F173" s="23">
        <f>F170/360*2*PI()*6371</f>
        <v>40.697343151908456</v>
      </c>
      <c r="G173" s="23">
        <f>F170/360*2*PI()*(6371+B176/1000)</f>
        <v>40.76549710906599</v>
      </c>
    </row>
    <row r="174" spans="1:11" x14ac:dyDescent="0.35">
      <c r="D174" s="4" t="s">
        <v>82</v>
      </c>
      <c r="E174" s="23">
        <f>G170/360*40000</f>
        <v>17.444444444444446</v>
      </c>
      <c r="F174" s="23">
        <f>G170/360*2*PI()*6371</f>
        <v>17.457603483195726</v>
      </c>
      <c r="G174" s="23">
        <f>G170/360*2*PI()*(6371+B176/1000)</f>
        <v>17.486838923834338</v>
      </c>
    </row>
    <row r="175" spans="1:11" x14ac:dyDescent="0.35">
      <c r="A175" s="4" t="s">
        <v>60</v>
      </c>
      <c r="B175" s="44">
        <v>35004</v>
      </c>
      <c r="C175" s="9"/>
      <c r="D175" s="26" t="s">
        <v>83</v>
      </c>
      <c r="E175" s="23">
        <f>SQRT(E173*E173+E174*E174)</f>
        <v>44.250270278870424</v>
      </c>
      <c r="F175" s="23">
        <f>SQRT(F173*F173+F174*F174)</f>
        <v>44.283650018948052</v>
      </c>
      <c r="G175" s="23">
        <f>SQRT(G173*G173+G174*G174)</f>
        <v>44.357809798246301</v>
      </c>
    </row>
    <row r="176" spans="1:11" x14ac:dyDescent="0.35">
      <c r="A176" s="4" t="s">
        <v>59</v>
      </c>
      <c r="B176" s="35">
        <f>B175/3.28084</f>
        <v>10669.218858584996</v>
      </c>
      <c r="C176" s="35"/>
    </row>
    <row r="177" spans="1:7" x14ac:dyDescent="0.35">
      <c r="A177" s="18" t="s">
        <v>102</v>
      </c>
      <c r="B177" s="19" t="s">
        <v>200</v>
      </c>
      <c r="C177" s="20"/>
      <c r="D177" s="26" t="s">
        <v>63</v>
      </c>
      <c r="E177" s="35">
        <f>E175/(B178/3600)</f>
        <v>889.94956985437727</v>
      </c>
      <c r="F177" s="35">
        <f>F175/(B178/3600)</f>
        <v>890.62089423582677</v>
      </c>
      <c r="G177" s="35">
        <f>G175/(B178/3600)</f>
        <v>892.11237583065179</v>
      </c>
    </row>
    <row r="178" spans="1:7" x14ac:dyDescent="0.35">
      <c r="A178" s="18" t="s">
        <v>61</v>
      </c>
      <c r="B178" s="20">
        <f>LEFT(B177,2)*60+RIGHT(B177,2)</f>
        <v>179</v>
      </c>
      <c r="D178" s="26" t="s">
        <v>62</v>
      </c>
      <c r="E178" s="35">
        <f>E177/1.852</f>
        <v>480.53432497536568</v>
      </c>
      <c r="F178" s="35">
        <f>F177/1.852</f>
        <v>480.89681114245502</v>
      </c>
      <c r="G178" s="35">
        <f>G177/1.852</f>
        <v>481.7021467768098</v>
      </c>
    </row>
    <row r="179" spans="1:7" x14ac:dyDescent="0.35">
      <c r="A179" s="4" t="s">
        <v>62</v>
      </c>
      <c r="B179" s="44">
        <v>481</v>
      </c>
      <c r="C179" s="9"/>
    </row>
    <row r="180" spans="1:7" x14ac:dyDescent="0.35">
      <c r="A180" s="4" t="s">
        <v>63</v>
      </c>
      <c r="B180" s="35">
        <f>B179*1.852</f>
        <v>890.81200000000001</v>
      </c>
      <c r="C180" s="35"/>
      <c r="D180" s="4" t="s">
        <v>101</v>
      </c>
      <c r="E180" s="35">
        <f>E178-B179</f>
        <v>-0.4656750246343222</v>
      </c>
      <c r="F180" s="35">
        <f>F178-B179</f>
        <v>-0.10318885754497842</v>
      </c>
      <c r="G180" s="35">
        <f>G178-B179</f>
        <v>0.70214677680979776</v>
      </c>
    </row>
    <row r="181" spans="1:7" x14ac:dyDescent="0.35">
      <c r="D181" s="4" t="s">
        <v>75</v>
      </c>
      <c r="E181" s="41">
        <f>(E178-B179)/B180</f>
        <v>-5.227534256771599E-4</v>
      </c>
      <c r="F181" s="41">
        <f>(F178-B179)/B180</f>
        <v>-1.1583685170942737E-4</v>
      </c>
      <c r="G181" s="41">
        <f>(G178-B179)/B180</f>
        <v>7.8820983193962114E-4</v>
      </c>
    </row>
    <row r="182" spans="1:7" x14ac:dyDescent="0.35">
      <c r="A182" s="4" t="s">
        <v>64</v>
      </c>
      <c r="B182" s="9">
        <v>23</v>
      </c>
    </row>
    <row r="183" spans="1:7" x14ac:dyDescent="0.35">
      <c r="D183" s="4" t="s">
        <v>50</v>
      </c>
      <c r="E183" s="38">
        <f>E174/E173</f>
        <v>0.4289617486338802</v>
      </c>
      <c r="F183" s="38">
        <f>F174/F173</f>
        <v>0.42896174863388031</v>
      </c>
      <c r="G183" s="38">
        <f>G174/G173</f>
        <v>0.42896174863388026</v>
      </c>
    </row>
    <row r="184" spans="1:7" x14ac:dyDescent="0.35">
      <c r="A184" s="4" t="s">
        <v>65</v>
      </c>
      <c r="B184" s="9">
        <v>6.7910000000000004</v>
      </c>
      <c r="D184" s="4" t="s">
        <v>51</v>
      </c>
      <c r="E184" s="38">
        <f>E174/E175</f>
        <v>0.39422232529897555</v>
      </c>
      <c r="F184" s="38">
        <f>F174/F175</f>
        <v>0.39422232529897561</v>
      </c>
      <c r="G184" s="38">
        <f>G174/G175</f>
        <v>0.39422232529897555</v>
      </c>
    </row>
    <row r="185" spans="1:7" x14ac:dyDescent="0.35">
      <c r="A185" s="4" t="s">
        <v>66</v>
      </c>
      <c r="B185" s="9">
        <v>-23.792999999999999</v>
      </c>
      <c r="D185" s="4" t="s">
        <v>52</v>
      </c>
      <c r="E185" s="38">
        <f>E173/E175</f>
        <v>0.91901510228933059</v>
      </c>
      <c r="F185" s="38">
        <f>F173/F175</f>
        <v>0.91901510228933048</v>
      </c>
      <c r="G185" s="38">
        <f>G173/G175</f>
        <v>0.91901510228933048</v>
      </c>
    </row>
    <row r="186" spans="1:7" x14ac:dyDescent="0.35">
      <c r="A186" s="4" t="s">
        <v>67</v>
      </c>
      <c r="B186" s="9">
        <v>7.157</v>
      </c>
      <c r="D186" s="4" t="s">
        <v>53</v>
      </c>
      <c r="E186" s="38">
        <f>E173/E174</f>
        <v>2.3312101910828003</v>
      </c>
      <c r="F186" s="38">
        <f>F173/F174</f>
        <v>2.3312101910827994</v>
      </c>
      <c r="G186" s="38">
        <f>G173/G174</f>
        <v>2.3312101910827998</v>
      </c>
    </row>
    <row r="187" spans="1:7" x14ac:dyDescent="0.35">
      <c r="A187" s="4" t="s">
        <v>68</v>
      </c>
      <c r="B187" s="9">
        <v>-23.635999999999999</v>
      </c>
    </row>
    <row r="188" spans="1:7" x14ac:dyDescent="0.35">
      <c r="D188" s="33" t="s">
        <v>73</v>
      </c>
      <c r="E188" s="23">
        <f>DEGREES(ATAN2(F170,G170))</f>
        <v>23.217481307395968</v>
      </c>
      <c r="F188" s="23">
        <f>DEGREES(ATAN2(F170,G170))</f>
        <v>23.217481307395968</v>
      </c>
      <c r="G188" s="23">
        <f>DEGREES(ATAN2(F170,G170))</f>
        <v>23.217481307395968</v>
      </c>
    </row>
    <row r="191" spans="1:7" x14ac:dyDescent="0.35">
      <c r="C191" s="4"/>
      <c r="D191" s="4"/>
      <c r="E191" s="4" t="s">
        <v>48</v>
      </c>
      <c r="F191" s="4"/>
    </row>
    <row r="192" spans="1:7" x14ac:dyDescent="0.35">
      <c r="C192" s="4"/>
      <c r="D192" s="4"/>
      <c r="E192" s="4" t="s">
        <v>20</v>
      </c>
    </row>
    <row r="193" spans="1:10" x14ac:dyDescent="0.35">
      <c r="C193" s="4"/>
      <c r="D193" s="4"/>
      <c r="E193" s="4" t="s">
        <v>76</v>
      </c>
      <c r="F193" s="4" t="s">
        <v>20</v>
      </c>
    </row>
    <row r="194" spans="1:10" x14ac:dyDescent="0.35">
      <c r="C194" s="4"/>
      <c r="D194" s="4"/>
      <c r="E194" s="4" t="s">
        <v>57</v>
      </c>
      <c r="F194" s="4" t="s">
        <v>31</v>
      </c>
    </row>
    <row r="195" spans="1:10" x14ac:dyDescent="0.35">
      <c r="C195" s="31"/>
      <c r="D195" s="31"/>
      <c r="E195" s="43">
        <f>DEGREES(ATAN(G170/F170))</f>
        <v>23.217481307395968</v>
      </c>
      <c r="F195" s="36">
        <f>E195-B182</f>
        <v>0.2174813073959676</v>
      </c>
    </row>
    <row r="199" spans="1:10" x14ac:dyDescent="0.35">
      <c r="A199" s="28"/>
      <c r="D199" s="32"/>
      <c r="I199"/>
      <c r="J199" s="46"/>
    </row>
    <row r="200" spans="1:10" x14ac:dyDescent="0.35">
      <c r="A200" s="28"/>
      <c r="D200" s="32"/>
      <c r="I200"/>
      <c r="J200"/>
    </row>
    <row r="201" spans="1:10" x14ac:dyDescent="0.35">
      <c r="A201" s="6"/>
      <c r="B201" s="40"/>
      <c r="D201" s="39"/>
      <c r="F201" s="4"/>
      <c r="G201" s="4"/>
      <c r="I201" s="4"/>
      <c r="J201" s="4"/>
    </row>
    <row r="202" spans="1:10" x14ac:dyDescent="0.35">
      <c r="A202" s="6"/>
      <c r="B202" s="40"/>
      <c r="D202" s="39"/>
      <c r="F202" s="4"/>
      <c r="G202" s="4"/>
      <c r="I202" s="4"/>
      <c r="J202" s="4"/>
    </row>
    <row r="203" spans="1:10" x14ac:dyDescent="0.3">
      <c r="A203" s="4"/>
      <c r="B203" s="37"/>
      <c r="F203" s="20"/>
      <c r="G203" s="20"/>
      <c r="I203" s="47"/>
      <c r="J203" s="46"/>
    </row>
    <row r="204" spans="1:10" x14ac:dyDescent="0.35">
      <c r="A204" s="4"/>
      <c r="B204" s="9"/>
      <c r="D204" s="9"/>
    </row>
    <row r="205" spans="1:10" x14ac:dyDescent="0.35">
      <c r="A205" s="4"/>
      <c r="B205" s="9"/>
      <c r="D205" s="9"/>
      <c r="E205" s="4"/>
      <c r="F205" s="4"/>
      <c r="G205" s="4"/>
      <c r="H205" s="4"/>
    </row>
    <row r="206" spans="1:10" x14ac:dyDescent="0.35">
      <c r="A206" s="4"/>
      <c r="B206" s="9"/>
      <c r="D206" s="4"/>
      <c r="E206" s="23"/>
      <c r="F206" s="23"/>
      <c r="G206" s="23"/>
      <c r="H206" s="4"/>
    </row>
    <row r="207" spans="1:10" x14ac:dyDescent="0.35">
      <c r="D207" s="4"/>
      <c r="E207" s="23"/>
      <c r="F207" s="23"/>
      <c r="G207" s="23"/>
    </row>
    <row r="208" spans="1:10" x14ac:dyDescent="0.35">
      <c r="A208" s="4"/>
      <c r="B208" s="9"/>
      <c r="C208" s="9"/>
      <c r="D208" s="26"/>
      <c r="E208" s="23"/>
      <c r="F208" s="23"/>
      <c r="G208" s="23"/>
    </row>
    <row r="209" spans="1:7" x14ac:dyDescent="0.35">
      <c r="A209" s="4"/>
      <c r="B209" s="35"/>
      <c r="C209" s="35"/>
    </row>
    <row r="210" spans="1:7" x14ac:dyDescent="0.35">
      <c r="A210" s="18"/>
      <c r="B210" s="19"/>
      <c r="D210" s="26"/>
      <c r="E210" s="35"/>
      <c r="F210" s="35"/>
      <c r="G210" s="35"/>
    </row>
    <row r="211" spans="1:7" x14ac:dyDescent="0.35">
      <c r="A211" s="18"/>
      <c r="B211" s="20"/>
      <c r="D211" s="26"/>
      <c r="E211" s="35"/>
      <c r="F211" s="35"/>
      <c r="G211" s="35"/>
    </row>
    <row r="212" spans="1:7" x14ac:dyDescent="0.35">
      <c r="A212" s="4"/>
      <c r="B212" s="9"/>
    </row>
    <row r="213" spans="1:7" x14ac:dyDescent="0.35">
      <c r="A213" s="4"/>
      <c r="B213" s="35"/>
      <c r="D213" s="4"/>
      <c r="E213" s="35"/>
      <c r="F213" s="35"/>
      <c r="G213" s="35"/>
    </row>
    <row r="214" spans="1:7" x14ac:dyDescent="0.35">
      <c r="D214" s="4"/>
      <c r="E214" s="41"/>
      <c r="F214" s="41"/>
      <c r="G214" s="41"/>
    </row>
    <row r="215" spans="1:7" x14ac:dyDescent="0.35">
      <c r="A215" s="4"/>
      <c r="B215" s="9"/>
    </row>
    <row r="216" spans="1:7" x14ac:dyDescent="0.35">
      <c r="D216" s="4"/>
      <c r="E216" s="38"/>
      <c r="F216" s="38"/>
      <c r="G216" s="38"/>
    </row>
    <row r="217" spans="1:7" x14ac:dyDescent="0.35">
      <c r="A217" s="4"/>
      <c r="B217" s="9"/>
      <c r="D217" s="4"/>
      <c r="E217" s="38"/>
      <c r="F217" s="38"/>
      <c r="G217" s="38"/>
    </row>
    <row r="218" spans="1:7" x14ac:dyDescent="0.35">
      <c r="A218" s="4"/>
      <c r="B218" s="9"/>
      <c r="D218" s="4"/>
      <c r="E218" s="38"/>
      <c r="F218" s="38"/>
      <c r="G218" s="38"/>
    </row>
    <row r="219" spans="1:7" x14ac:dyDescent="0.35">
      <c r="A219" s="4"/>
      <c r="B219" s="9"/>
      <c r="D219" s="4"/>
      <c r="E219" s="38"/>
      <c r="F219" s="38"/>
      <c r="G219" s="38"/>
    </row>
    <row r="220" spans="1:7" x14ac:dyDescent="0.35">
      <c r="A220" s="4"/>
      <c r="B220" s="9"/>
    </row>
    <row r="221" spans="1:7" x14ac:dyDescent="0.35">
      <c r="D221" s="33"/>
      <c r="E221" s="23"/>
      <c r="F221" s="23"/>
      <c r="G221" s="23"/>
    </row>
    <row r="224" spans="1:7" x14ac:dyDescent="0.35">
      <c r="C224" s="4"/>
      <c r="D224" s="4"/>
      <c r="E224" s="4"/>
      <c r="F224" s="4"/>
    </row>
    <row r="225" spans="1:10" x14ac:dyDescent="0.35">
      <c r="C225" s="4"/>
      <c r="D225" s="4"/>
      <c r="E225" s="4"/>
    </row>
    <row r="226" spans="1:10" x14ac:dyDescent="0.35">
      <c r="C226" s="4"/>
      <c r="D226" s="4"/>
      <c r="E226" s="4"/>
      <c r="F226" s="4"/>
    </row>
    <row r="227" spans="1:10" x14ac:dyDescent="0.35">
      <c r="C227" s="4"/>
      <c r="D227" s="4"/>
      <c r="E227" s="4"/>
      <c r="F227" s="4"/>
    </row>
    <row r="228" spans="1:10" x14ac:dyDescent="0.35">
      <c r="C228" s="31"/>
      <c r="D228" s="31"/>
      <c r="E228" s="43"/>
      <c r="F228" s="36"/>
    </row>
    <row r="232" spans="1:10" x14ac:dyDescent="0.35">
      <c r="A232" s="28"/>
      <c r="D232" s="32"/>
      <c r="I232"/>
      <c r="J232" s="46"/>
    </row>
    <row r="233" spans="1:10" x14ac:dyDescent="0.35">
      <c r="A233" s="28"/>
      <c r="D233" s="32"/>
      <c r="I233"/>
      <c r="J233"/>
    </row>
    <row r="234" spans="1:10" x14ac:dyDescent="0.35">
      <c r="A234" s="6"/>
      <c r="B234" s="40"/>
      <c r="D234" s="39"/>
      <c r="F234" s="4"/>
      <c r="G234" s="4"/>
      <c r="I234" s="4"/>
      <c r="J234" s="4"/>
    </row>
    <row r="235" spans="1:10" x14ac:dyDescent="0.3">
      <c r="A235" s="4"/>
      <c r="B235" s="37"/>
      <c r="F235" s="20"/>
      <c r="G235" s="20"/>
      <c r="I235" s="47"/>
      <c r="J235" s="46"/>
    </row>
    <row r="236" spans="1:10" x14ac:dyDescent="0.35">
      <c r="A236" s="4"/>
      <c r="B236" s="9"/>
      <c r="D236" s="9"/>
    </row>
    <row r="237" spans="1:10" x14ac:dyDescent="0.35">
      <c r="A237" s="4"/>
      <c r="B237" s="9"/>
      <c r="D237" s="9"/>
      <c r="E237" s="4"/>
      <c r="F237" s="4"/>
      <c r="G237" s="4"/>
      <c r="H237" s="4"/>
    </row>
    <row r="238" spans="1:10" x14ac:dyDescent="0.35">
      <c r="A238" s="4"/>
      <c r="B238" s="9"/>
      <c r="D238" s="4"/>
      <c r="E238" s="23"/>
      <c r="F238" s="23"/>
      <c r="G238" s="23"/>
      <c r="H238" s="4"/>
    </row>
    <row r="239" spans="1:10" x14ac:dyDescent="0.35">
      <c r="D239" s="4"/>
      <c r="E239" s="23"/>
      <c r="F239" s="23"/>
      <c r="G239" s="23"/>
    </row>
    <row r="240" spans="1:10" x14ac:dyDescent="0.35">
      <c r="A240" s="4"/>
      <c r="B240" s="9"/>
      <c r="C240" s="9"/>
      <c r="D240" s="26"/>
      <c r="E240" s="23"/>
      <c r="F240" s="23"/>
      <c r="G240" s="23"/>
    </row>
    <row r="241" spans="1:7" x14ac:dyDescent="0.35">
      <c r="A241" s="4"/>
      <c r="B241" s="35"/>
      <c r="C241" s="35"/>
    </row>
    <row r="242" spans="1:7" x14ac:dyDescent="0.35">
      <c r="A242" s="18"/>
      <c r="B242" s="19"/>
      <c r="D242" s="26"/>
      <c r="E242" s="35"/>
      <c r="F242" s="35"/>
      <c r="G242" s="35"/>
    </row>
    <row r="243" spans="1:7" x14ac:dyDescent="0.35">
      <c r="A243" s="18"/>
      <c r="B243" s="20"/>
      <c r="D243" s="26"/>
      <c r="E243" s="35"/>
      <c r="F243" s="35"/>
      <c r="G243" s="35"/>
    </row>
    <row r="244" spans="1:7" x14ac:dyDescent="0.35">
      <c r="A244" s="4"/>
      <c r="B244" s="9"/>
    </row>
    <row r="245" spans="1:7" x14ac:dyDescent="0.35">
      <c r="A245" s="4"/>
      <c r="B245" s="35"/>
      <c r="D245" s="4"/>
      <c r="E245" s="35"/>
      <c r="F245" s="35"/>
      <c r="G245" s="35"/>
    </row>
    <row r="246" spans="1:7" x14ac:dyDescent="0.35">
      <c r="D246" s="4"/>
      <c r="E246" s="41"/>
      <c r="F246" s="41"/>
      <c r="G246" s="41"/>
    </row>
    <row r="247" spans="1:7" x14ac:dyDescent="0.35">
      <c r="A247" s="4"/>
      <c r="B247" s="9"/>
    </row>
    <row r="248" spans="1:7" x14ac:dyDescent="0.35">
      <c r="D248" s="4"/>
      <c r="E248" s="38"/>
      <c r="F248" s="38"/>
      <c r="G248" s="38"/>
    </row>
    <row r="249" spans="1:7" x14ac:dyDescent="0.35">
      <c r="A249" s="4"/>
      <c r="B249" s="9"/>
      <c r="D249" s="4"/>
      <c r="E249" s="38"/>
      <c r="F249" s="38"/>
      <c r="G249" s="38"/>
    </row>
    <row r="250" spans="1:7" x14ac:dyDescent="0.35">
      <c r="A250" s="4"/>
      <c r="B250" s="9"/>
      <c r="D250" s="4"/>
      <c r="E250" s="38"/>
      <c r="F250" s="38"/>
      <c r="G250" s="38"/>
    </row>
    <row r="251" spans="1:7" x14ac:dyDescent="0.35">
      <c r="A251" s="4"/>
      <c r="B251" s="9"/>
      <c r="D251" s="4"/>
      <c r="E251" s="38"/>
      <c r="F251" s="38"/>
      <c r="G251" s="38"/>
    </row>
    <row r="252" spans="1:7" x14ac:dyDescent="0.35">
      <c r="A252" s="4"/>
      <c r="B252" s="9"/>
    </row>
    <row r="253" spans="1:7" x14ac:dyDescent="0.35">
      <c r="D253" s="33"/>
      <c r="E253" s="23"/>
      <c r="F253" s="23"/>
      <c r="G253" s="23"/>
    </row>
    <row r="256" spans="1:7" x14ac:dyDescent="0.35">
      <c r="C256" s="4"/>
      <c r="D256" s="4"/>
      <c r="E256" s="4"/>
      <c r="F256" s="4"/>
    </row>
    <row r="257" spans="1:10" x14ac:dyDescent="0.35">
      <c r="C257" s="4"/>
      <c r="D257" s="4"/>
      <c r="E257" s="4"/>
    </row>
    <row r="258" spans="1:10" x14ac:dyDescent="0.35">
      <c r="C258" s="4"/>
      <c r="D258" s="4"/>
      <c r="E258" s="4"/>
      <c r="F258" s="4"/>
    </row>
    <row r="259" spans="1:10" x14ac:dyDescent="0.35">
      <c r="C259" s="4"/>
      <c r="D259" s="4"/>
      <c r="E259" s="4"/>
      <c r="F259" s="4"/>
    </row>
    <row r="260" spans="1:10" x14ac:dyDescent="0.35">
      <c r="C260" s="31"/>
      <c r="D260" s="31"/>
      <c r="E260" s="43"/>
      <c r="F260" s="36"/>
    </row>
    <row r="265" spans="1:10" x14ac:dyDescent="0.35">
      <c r="A265" s="28"/>
      <c r="D265" s="32"/>
      <c r="I265"/>
      <c r="J265" s="46"/>
    </row>
    <row r="266" spans="1:10" x14ac:dyDescent="0.35">
      <c r="A266" s="28"/>
      <c r="D266" s="32"/>
      <c r="I266"/>
      <c r="J266"/>
    </row>
    <row r="267" spans="1:10" x14ac:dyDescent="0.35">
      <c r="A267" s="6"/>
      <c r="B267" s="40"/>
      <c r="D267" s="39"/>
      <c r="F267" s="4"/>
      <c r="G267" s="4"/>
      <c r="I267" s="4"/>
      <c r="J267" s="4"/>
    </row>
    <row r="268" spans="1:10" x14ac:dyDescent="0.35">
      <c r="A268" s="6"/>
      <c r="B268" s="40"/>
      <c r="D268" s="39"/>
      <c r="F268" s="4"/>
      <c r="G268" s="4"/>
      <c r="I268" s="4"/>
      <c r="J268" s="4"/>
    </row>
    <row r="269" spans="1:10" x14ac:dyDescent="0.3">
      <c r="A269" s="4"/>
      <c r="B269" s="37"/>
      <c r="F269" s="20"/>
      <c r="G269" s="20"/>
      <c r="I269" s="47"/>
      <c r="J269" s="47"/>
    </row>
    <row r="270" spans="1:10" x14ac:dyDescent="0.35">
      <c r="A270" s="4"/>
      <c r="B270" s="9"/>
      <c r="D270" s="9"/>
    </row>
    <row r="271" spans="1:10" x14ac:dyDescent="0.35">
      <c r="A271" s="4"/>
      <c r="B271" s="9"/>
      <c r="D271" s="9"/>
      <c r="E271" s="4"/>
      <c r="F271" s="4"/>
      <c r="G271" s="4"/>
      <c r="H271" s="4"/>
    </row>
    <row r="272" spans="1:10" x14ac:dyDescent="0.35">
      <c r="A272" s="4"/>
      <c r="B272" s="9"/>
      <c r="D272" s="4"/>
      <c r="E272" s="23"/>
      <c r="F272" s="23"/>
      <c r="G272" s="23"/>
      <c r="H272" s="4"/>
    </row>
    <row r="273" spans="1:7" x14ac:dyDescent="0.35">
      <c r="D273" s="4"/>
      <c r="E273" s="23"/>
      <c r="F273" s="23"/>
      <c r="G273" s="23"/>
    </row>
    <row r="274" spans="1:7" x14ac:dyDescent="0.35">
      <c r="A274" s="4"/>
      <c r="B274" s="9"/>
      <c r="C274" s="9"/>
      <c r="D274" s="26"/>
      <c r="E274" s="23"/>
      <c r="F274" s="23"/>
      <c r="G274" s="23"/>
    </row>
    <row r="275" spans="1:7" x14ac:dyDescent="0.35">
      <c r="A275" s="4"/>
      <c r="B275" s="35"/>
      <c r="C275" s="35"/>
    </row>
    <row r="276" spans="1:7" x14ac:dyDescent="0.35">
      <c r="A276" s="18"/>
      <c r="B276" s="19"/>
      <c r="D276" s="26"/>
      <c r="E276" s="35"/>
      <c r="F276" s="35"/>
      <c r="G276" s="35"/>
    </row>
    <row r="277" spans="1:7" x14ac:dyDescent="0.35">
      <c r="A277" s="18"/>
      <c r="B277" s="20"/>
      <c r="D277" s="26"/>
      <c r="E277" s="35"/>
      <c r="F277" s="35"/>
      <c r="G277" s="35"/>
    </row>
    <row r="278" spans="1:7" x14ac:dyDescent="0.35">
      <c r="A278" s="4"/>
      <c r="B278" s="9"/>
    </row>
    <row r="279" spans="1:7" x14ac:dyDescent="0.35">
      <c r="A279" s="4"/>
      <c r="B279" s="35"/>
      <c r="D279" s="4"/>
      <c r="E279" s="35"/>
      <c r="F279" s="35"/>
      <c r="G279" s="35"/>
    </row>
    <row r="280" spans="1:7" x14ac:dyDescent="0.35">
      <c r="D280" s="4"/>
      <c r="E280" s="41"/>
      <c r="F280" s="41"/>
      <c r="G280" s="41"/>
    </row>
    <row r="281" spans="1:7" x14ac:dyDescent="0.35">
      <c r="A281" s="4"/>
      <c r="B281" s="9"/>
    </row>
    <row r="282" spans="1:7" x14ac:dyDescent="0.35">
      <c r="D282" s="4"/>
      <c r="E282" s="38"/>
      <c r="F282" s="38"/>
      <c r="G282" s="38"/>
    </row>
    <row r="283" spans="1:7" x14ac:dyDescent="0.35">
      <c r="A283" s="4"/>
      <c r="B283" s="9"/>
      <c r="D283" s="4"/>
      <c r="E283" s="38"/>
      <c r="F283" s="38"/>
      <c r="G283" s="38"/>
    </row>
    <row r="284" spans="1:7" x14ac:dyDescent="0.35">
      <c r="A284" s="4"/>
      <c r="B284" s="9"/>
      <c r="D284" s="4"/>
      <c r="E284" s="38"/>
      <c r="F284" s="38"/>
      <c r="G284" s="38"/>
    </row>
    <row r="285" spans="1:7" x14ac:dyDescent="0.35">
      <c r="A285" s="4"/>
      <c r="B285" s="9"/>
      <c r="D285" s="4"/>
      <c r="E285" s="38"/>
      <c r="F285" s="38"/>
      <c r="G285" s="38"/>
    </row>
    <row r="286" spans="1:7" x14ac:dyDescent="0.35">
      <c r="A286" s="4"/>
      <c r="B286" s="9"/>
    </row>
    <row r="287" spans="1:7" x14ac:dyDescent="0.35">
      <c r="D287" s="33"/>
      <c r="E287" s="23"/>
      <c r="F287" s="23"/>
      <c r="G287" s="23"/>
    </row>
    <row r="290" spans="1:10" x14ac:dyDescent="0.35">
      <c r="C290" s="4"/>
      <c r="D290" s="4"/>
      <c r="E290" s="4"/>
      <c r="F290" s="4"/>
    </row>
    <row r="291" spans="1:10" x14ac:dyDescent="0.35">
      <c r="C291" s="4"/>
      <c r="D291" s="4"/>
      <c r="E291" s="4"/>
    </row>
    <row r="292" spans="1:10" x14ac:dyDescent="0.35">
      <c r="C292" s="4"/>
      <c r="D292" s="4"/>
      <c r="E292" s="4"/>
      <c r="F292" s="4"/>
    </row>
    <row r="293" spans="1:10" x14ac:dyDescent="0.35">
      <c r="C293" s="4"/>
      <c r="D293" s="4"/>
      <c r="E293" s="4"/>
      <c r="F293" s="4"/>
    </row>
    <row r="294" spans="1:10" x14ac:dyDescent="0.35">
      <c r="C294" s="31"/>
      <c r="D294" s="31"/>
      <c r="E294" s="43"/>
      <c r="F294" s="36"/>
    </row>
    <row r="298" spans="1:10" x14ac:dyDescent="0.35">
      <c r="A298" s="28"/>
      <c r="D298" s="32"/>
      <c r="I298"/>
      <c r="J298" s="46"/>
    </row>
    <row r="299" spans="1:10" x14ac:dyDescent="0.35">
      <c r="A299" s="28"/>
      <c r="D299" s="32"/>
      <c r="I299"/>
      <c r="J299"/>
    </row>
    <row r="300" spans="1:10" x14ac:dyDescent="0.35">
      <c r="A300" s="6"/>
      <c r="B300" s="40"/>
      <c r="D300" s="39"/>
      <c r="F300" s="4"/>
      <c r="G300" s="4"/>
      <c r="I300" s="4"/>
      <c r="J300" s="4"/>
    </row>
    <row r="301" spans="1:10" x14ac:dyDescent="0.35">
      <c r="A301" s="6"/>
      <c r="B301" s="40"/>
      <c r="D301" s="39"/>
      <c r="F301" s="4"/>
      <c r="G301" s="4"/>
      <c r="I301" s="4"/>
      <c r="J301" s="4"/>
    </row>
    <row r="302" spans="1:10" x14ac:dyDescent="0.3">
      <c r="A302" s="4"/>
      <c r="B302" s="37"/>
      <c r="F302" s="20"/>
      <c r="G302" s="20"/>
      <c r="I302" s="47"/>
      <c r="J302" s="47"/>
    </row>
    <row r="303" spans="1:10" x14ac:dyDescent="0.35">
      <c r="A303" s="4"/>
      <c r="B303" s="9"/>
      <c r="D303" s="9"/>
    </row>
    <row r="304" spans="1:10" x14ac:dyDescent="0.35">
      <c r="A304" s="4"/>
      <c r="B304" s="9"/>
      <c r="D304" s="9"/>
      <c r="E304" s="4"/>
      <c r="F304" s="4"/>
      <c r="G304" s="4"/>
      <c r="H304" s="4"/>
    </row>
    <row r="305" spans="1:8" x14ac:dyDescent="0.35">
      <c r="A305" s="4"/>
      <c r="B305" s="9"/>
      <c r="D305" s="4"/>
      <c r="E305" s="23"/>
      <c r="F305" s="23"/>
      <c r="G305" s="23"/>
      <c r="H305" s="4"/>
    </row>
    <row r="306" spans="1:8" x14ac:dyDescent="0.35">
      <c r="D306" s="4"/>
      <c r="E306" s="23"/>
      <c r="F306" s="23"/>
      <c r="G306" s="23"/>
    </row>
    <row r="307" spans="1:8" x14ac:dyDescent="0.35">
      <c r="A307" s="4"/>
      <c r="B307" s="9"/>
      <c r="C307" s="9"/>
      <c r="D307" s="26"/>
      <c r="E307" s="23"/>
      <c r="F307" s="23"/>
      <c r="G307" s="23"/>
    </row>
    <row r="308" spans="1:8" x14ac:dyDescent="0.35">
      <c r="A308" s="4"/>
      <c r="B308" s="35"/>
      <c r="C308" s="35"/>
    </row>
    <row r="309" spans="1:8" x14ac:dyDescent="0.35">
      <c r="A309" s="18"/>
      <c r="B309" s="19"/>
      <c r="D309" s="26"/>
      <c r="E309" s="35"/>
      <c r="F309" s="35"/>
      <c r="G309" s="35"/>
    </row>
    <row r="310" spans="1:8" x14ac:dyDescent="0.35">
      <c r="A310" s="18"/>
      <c r="B310" s="20"/>
      <c r="D310" s="26"/>
      <c r="E310" s="35"/>
      <c r="F310" s="35"/>
      <c r="G310" s="35"/>
    </row>
    <row r="311" spans="1:8" x14ac:dyDescent="0.35">
      <c r="A311" s="4"/>
      <c r="B311" s="9"/>
    </row>
    <row r="312" spans="1:8" x14ac:dyDescent="0.35">
      <c r="A312" s="4"/>
      <c r="B312" s="35"/>
      <c r="D312" s="4"/>
      <c r="E312" s="35"/>
      <c r="F312" s="35"/>
      <c r="G312" s="35"/>
    </row>
    <row r="313" spans="1:8" x14ac:dyDescent="0.35">
      <c r="D313" s="4"/>
      <c r="E313" s="41"/>
      <c r="F313" s="41"/>
      <c r="G313" s="41"/>
    </row>
    <row r="314" spans="1:8" x14ac:dyDescent="0.35">
      <c r="A314" s="4"/>
      <c r="B314" s="9"/>
    </row>
    <row r="315" spans="1:8" x14ac:dyDescent="0.35">
      <c r="D315" s="4"/>
      <c r="E315" s="38"/>
      <c r="F315" s="38"/>
      <c r="G315" s="38"/>
    </row>
    <row r="316" spans="1:8" x14ac:dyDescent="0.35">
      <c r="A316" s="4"/>
      <c r="B316" s="9"/>
      <c r="D316" s="4"/>
      <c r="E316" s="38"/>
      <c r="F316" s="38"/>
      <c r="G316" s="38"/>
    </row>
    <row r="317" spans="1:8" x14ac:dyDescent="0.35">
      <c r="A317" s="4"/>
      <c r="B317" s="9"/>
      <c r="D317" s="4"/>
      <c r="E317" s="38"/>
      <c r="F317" s="38"/>
      <c r="G317" s="38"/>
    </row>
    <row r="318" spans="1:8" x14ac:dyDescent="0.35">
      <c r="A318" s="4"/>
      <c r="B318" s="9"/>
      <c r="D318" s="4"/>
      <c r="E318" s="38"/>
      <c r="F318" s="38"/>
      <c r="G318" s="38"/>
    </row>
    <row r="319" spans="1:8" x14ac:dyDescent="0.35">
      <c r="A319" s="4"/>
      <c r="B319" s="9"/>
    </row>
    <row r="320" spans="1:8" x14ac:dyDescent="0.35">
      <c r="D320" s="33"/>
      <c r="E320" s="23"/>
      <c r="F320" s="23"/>
      <c r="G320" s="23"/>
    </row>
    <row r="323" spans="1:10" x14ac:dyDescent="0.35">
      <c r="C323" s="4"/>
      <c r="D323" s="4"/>
      <c r="E323" s="4"/>
      <c r="F323" s="4"/>
    </row>
    <row r="324" spans="1:10" x14ac:dyDescent="0.35">
      <c r="C324" s="4"/>
      <c r="D324" s="4"/>
      <c r="E324" s="4"/>
    </row>
    <row r="325" spans="1:10" x14ac:dyDescent="0.35">
      <c r="C325" s="4"/>
      <c r="D325" s="4"/>
      <c r="E325" s="4"/>
      <c r="F325" s="4"/>
    </row>
    <row r="326" spans="1:10" x14ac:dyDescent="0.35">
      <c r="C326" s="4"/>
      <c r="D326" s="4"/>
      <c r="E326" s="4"/>
      <c r="F326" s="4"/>
    </row>
    <row r="327" spans="1:10" x14ac:dyDescent="0.35">
      <c r="C327" s="31"/>
      <c r="D327" s="31"/>
      <c r="E327" s="43"/>
      <c r="F327" s="36"/>
    </row>
    <row r="331" spans="1:10" x14ac:dyDescent="0.35">
      <c r="A331" s="28"/>
      <c r="D331" s="32"/>
      <c r="I331"/>
      <c r="J331" s="46"/>
    </row>
    <row r="332" spans="1:10" x14ac:dyDescent="0.35">
      <c r="A332" s="28"/>
      <c r="D332" s="32"/>
      <c r="I332"/>
      <c r="J332"/>
    </row>
    <row r="333" spans="1:10" x14ac:dyDescent="0.35">
      <c r="A333" s="6"/>
      <c r="B333" s="40"/>
      <c r="D333" s="39"/>
      <c r="F333" s="4"/>
      <c r="G333" s="4"/>
      <c r="I333" s="4"/>
      <c r="J333" s="4"/>
    </row>
    <row r="334" spans="1:10" x14ac:dyDescent="0.35">
      <c r="A334" s="6"/>
      <c r="B334" s="40"/>
      <c r="D334" s="39"/>
      <c r="F334" s="4"/>
      <c r="G334" s="4"/>
      <c r="I334" s="4"/>
      <c r="J334" s="4"/>
    </row>
    <row r="335" spans="1:10" x14ac:dyDescent="0.3">
      <c r="A335" s="4"/>
      <c r="B335" s="37"/>
      <c r="F335" s="20"/>
      <c r="G335" s="20"/>
      <c r="I335" s="47"/>
      <c r="J335" s="47"/>
    </row>
    <row r="336" spans="1:10" x14ac:dyDescent="0.35">
      <c r="A336" s="4"/>
      <c r="B336" s="9"/>
      <c r="D336" s="9"/>
    </row>
    <row r="337" spans="1:8" x14ac:dyDescent="0.35">
      <c r="A337" s="4"/>
      <c r="B337" s="9"/>
      <c r="D337" s="9"/>
      <c r="E337" s="4"/>
      <c r="F337" s="4"/>
      <c r="G337" s="4"/>
      <c r="H337" s="4"/>
    </row>
    <row r="338" spans="1:8" x14ac:dyDescent="0.35">
      <c r="A338" s="4"/>
      <c r="B338" s="9"/>
      <c r="D338" s="4"/>
      <c r="E338" s="23"/>
      <c r="F338" s="23"/>
      <c r="G338" s="23"/>
      <c r="H338" s="4"/>
    </row>
    <row r="339" spans="1:8" x14ac:dyDescent="0.35">
      <c r="D339" s="4"/>
      <c r="E339" s="23"/>
      <c r="F339" s="23"/>
      <c r="G339" s="23"/>
    </row>
    <row r="340" spans="1:8" x14ac:dyDescent="0.35">
      <c r="A340" s="4"/>
      <c r="B340" s="9"/>
      <c r="C340" s="9"/>
      <c r="D340" s="26"/>
      <c r="E340" s="23"/>
      <c r="F340" s="23"/>
      <c r="G340" s="23"/>
    </row>
    <row r="341" spans="1:8" x14ac:dyDescent="0.35">
      <c r="A341" s="4"/>
      <c r="B341" s="35"/>
      <c r="C341" s="35"/>
    </row>
    <row r="342" spans="1:8" x14ac:dyDescent="0.35">
      <c r="A342" s="18"/>
      <c r="B342" s="19"/>
      <c r="D342" s="26"/>
      <c r="E342" s="35"/>
      <c r="F342" s="35"/>
      <c r="G342" s="35"/>
    </row>
    <row r="343" spans="1:8" x14ac:dyDescent="0.35">
      <c r="A343" s="18"/>
      <c r="B343" s="20"/>
      <c r="D343" s="26"/>
      <c r="E343" s="35"/>
      <c r="F343" s="35"/>
      <c r="G343" s="35"/>
    </row>
    <row r="344" spans="1:8" x14ac:dyDescent="0.35">
      <c r="A344" s="4"/>
      <c r="B344" s="9"/>
    </row>
    <row r="345" spans="1:8" x14ac:dyDescent="0.35">
      <c r="A345" s="4"/>
      <c r="B345" s="35"/>
      <c r="D345" s="4"/>
      <c r="E345" s="35"/>
      <c r="F345" s="35"/>
      <c r="G345" s="35"/>
    </row>
    <row r="346" spans="1:8" x14ac:dyDescent="0.35">
      <c r="D346" s="4"/>
      <c r="E346" s="41"/>
      <c r="F346" s="41"/>
      <c r="G346" s="41"/>
    </row>
    <row r="347" spans="1:8" x14ac:dyDescent="0.35">
      <c r="A347" s="4"/>
      <c r="B347" s="9"/>
    </row>
    <row r="348" spans="1:8" x14ac:dyDescent="0.35">
      <c r="D348" s="4"/>
      <c r="E348" s="38"/>
      <c r="F348" s="38"/>
      <c r="G348" s="38"/>
    </row>
    <row r="349" spans="1:8" x14ac:dyDescent="0.35">
      <c r="A349" s="4"/>
      <c r="B349" s="9"/>
      <c r="D349" s="4"/>
      <c r="E349" s="38"/>
      <c r="F349" s="38"/>
      <c r="G349" s="38"/>
    </row>
    <row r="350" spans="1:8" x14ac:dyDescent="0.35">
      <c r="A350" s="4"/>
      <c r="B350" s="9"/>
      <c r="D350" s="4"/>
      <c r="E350" s="38"/>
      <c r="F350" s="38"/>
      <c r="G350" s="38"/>
    </row>
    <row r="351" spans="1:8" x14ac:dyDescent="0.35">
      <c r="A351" s="4"/>
      <c r="B351" s="9"/>
      <c r="D351" s="4"/>
      <c r="E351" s="38"/>
      <c r="F351" s="38"/>
      <c r="G351" s="38"/>
    </row>
    <row r="352" spans="1:8" x14ac:dyDescent="0.35">
      <c r="A352" s="4"/>
      <c r="B352" s="9"/>
    </row>
    <row r="353" spans="1:10" x14ac:dyDescent="0.35">
      <c r="D353" s="33"/>
      <c r="E353" s="23"/>
      <c r="F353" s="23"/>
      <c r="G353" s="23"/>
    </row>
    <row r="356" spans="1:10" x14ac:dyDescent="0.35">
      <c r="C356" s="4"/>
      <c r="D356" s="4"/>
      <c r="E356" s="4"/>
      <c r="F356" s="4"/>
    </row>
    <row r="357" spans="1:10" x14ac:dyDescent="0.35">
      <c r="C357" s="4"/>
      <c r="D357" s="4"/>
      <c r="E357" s="4"/>
    </row>
    <row r="358" spans="1:10" x14ac:dyDescent="0.35">
      <c r="C358" s="4"/>
      <c r="D358" s="4"/>
      <c r="E358" s="4"/>
      <c r="F358" s="4"/>
    </row>
    <row r="359" spans="1:10" x14ac:dyDescent="0.35">
      <c r="C359" s="4"/>
      <c r="D359" s="4"/>
      <c r="E359" s="4"/>
      <c r="F359" s="4"/>
    </row>
    <row r="360" spans="1:10" x14ac:dyDescent="0.35">
      <c r="C360" s="31"/>
      <c r="D360" s="31"/>
      <c r="E360" s="43"/>
      <c r="F360" s="36"/>
    </row>
    <row r="364" spans="1:10" x14ac:dyDescent="0.35">
      <c r="A364" s="28"/>
      <c r="D364" s="32"/>
      <c r="I364"/>
      <c r="J364" s="46"/>
    </row>
    <row r="365" spans="1:10" x14ac:dyDescent="0.35">
      <c r="A365" s="28"/>
      <c r="D365" s="32"/>
      <c r="I365"/>
      <c r="J365"/>
    </row>
    <row r="366" spans="1:10" x14ac:dyDescent="0.35">
      <c r="A366" s="6"/>
      <c r="B366" s="40"/>
      <c r="D366" s="39"/>
      <c r="F366" s="4"/>
      <c r="G366" s="4"/>
      <c r="I366" s="4"/>
      <c r="J366" s="4"/>
    </row>
    <row r="367" spans="1:10" x14ac:dyDescent="0.35">
      <c r="A367" s="6"/>
      <c r="B367" s="40"/>
      <c r="D367" s="39"/>
      <c r="F367" s="4"/>
      <c r="G367" s="4"/>
      <c r="I367" s="4"/>
      <c r="J367" s="4"/>
    </row>
    <row r="368" spans="1:10" x14ac:dyDescent="0.3">
      <c r="A368" s="4"/>
      <c r="B368" s="37"/>
      <c r="F368" s="20"/>
      <c r="G368" s="20"/>
      <c r="I368" s="47"/>
      <c r="J368" s="47"/>
    </row>
    <row r="369" spans="1:8" x14ac:dyDescent="0.35">
      <c r="A369" s="4"/>
      <c r="B369" s="9"/>
      <c r="D369" s="9"/>
    </row>
    <row r="370" spans="1:8" x14ac:dyDescent="0.35">
      <c r="A370" s="4"/>
      <c r="B370" s="9"/>
      <c r="D370" s="9"/>
      <c r="E370" s="4"/>
      <c r="F370" s="4"/>
      <c r="G370" s="4"/>
      <c r="H370" s="4"/>
    </row>
    <row r="371" spans="1:8" x14ac:dyDescent="0.35">
      <c r="A371" s="4"/>
      <c r="B371" s="9"/>
      <c r="D371" s="4"/>
      <c r="E371" s="23"/>
      <c r="F371" s="23"/>
      <c r="G371" s="23"/>
      <c r="H371" s="4"/>
    </row>
    <row r="372" spans="1:8" x14ac:dyDescent="0.35">
      <c r="D372" s="4"/>
      <c r="E372" s="23"/>
      <c r="F372" s="23"/>
      <c r="G372" s="23"/>
    </row>
    <row r="373" spans="1:8" x14ac:dyDescent="0.35">
      <c r="A373" s="4"/>
      <c r="B373" s="9"/>
      <c r="C373" s="9"/>
      <c r="D373" s="26"/>
      <c r="E373" s="23"/>
      <c r="F373" s="23"/>
      <c r="G373" s="23"/>
    </row>
    <row r="374" spans="1:8" x14ac:dyDescent="0.35">
      <c r="A374" s="4"/>
      <c r="B374" s="35"/>
      <c r="C374" s="35"/>
    </row>
    <row r="375" spans="1:8" x14ac:dyDescent="0.35">
      <c r="A375" s="18"/>
      <c r="B375" s="19"/>
      <c r="D375" s="26"/>
      <c r="E375" s="35"/>
      <c r="F375" s="35"/>
      <c r="G375" s="35"/>
    </row>
    <row r="376" spans="1:8" x14ac:dyDescent="0.35">
      <c r="A376" s="18"/>
      <c r="B376" s="20"/>
      <c r="D376" s="26"/>
      <c r="E376" s="35"/>
      <c r="F376" s="35"/>
      <c r="G376" s="35"/>
    </row>
    <row r="377" spans="1:8" x14ac:dyDescent="0.35">
      <c r="A377" s="4"/>
      <c r="B377" s="9"/>
    </row>
    <row r="378" spans="1:8" x14ac:dyDescent="0.35">
      <c r="A378" s="4"/>
      <c r="B378" s="35"/>
      <c r="D378" s="4"/>
      <c r="E378" s="35"/>
      <c r="F378" s="35"/>
      <c r="G378" s="35"/>
    </row>
    <row r="379" spans="1:8" x14ac:dyDescent="0.35">
      <c r="D379" s="4"/>
      <c r="E379" s="41"/>
      <c r="F379" s="41"/>
      <c r="G379" s="41"/>
    </row>
    <row r="380" spans="1:8" x14ac:dyDescent="0.35">
      <c r="A380" s="4"/>
      <c r="B380" s="9"/>
    </row>
    <row r="381" spans="1:8" x14ac:dyDescent="0.35">
      <c r="D381" s="4"/>
      <c r="E381" s="38"/>
      <c r="F381" s="38"/>
      <c r="G381" s="38"/>
    </row>
    <row r="382" spans="1:8" x14ac:dyDescent="0.35">
      <c r="A382" s="4"/>
      <c r="B382" s="9"/>
      <c r="D382" s="4"/>
      <c r="E382" s="38"/>
      <c r="F382" s="38"/>
      <c r="G382" s="38"/>
    </row>
    <row r="383" spans="1:8" x14ac:dyDescent="0.35">
      <c r="A383" s="4"/>
      <c r="B383" s="9"/>
      <c r="D383" s="4"/>
      <c r="E383" s="38"/>
      <c r="F383" s="38"/>
      <c r="G383" s="38"/>
    </row>
    <row r="384" spans="1:8" x14ac:dyDescent="0.35">
      <c r="A384" s="4"/>
      <c r="B384" s="9"/>
      <c r="D384" s="4"/>
      <c r="E384" s="38"/>
      <c r="F384" s="38"/>
      <c r="G384" s="38"/>
    </row>
    <row r="385" spans="1:10" x14ac:dyDescent="0.35">
      <c r="A385" s="4"/>
      <c r="B385" s="9"/>
    </row>
    <row r="386" spans="1:10" x14ac:dyDescent="0.35">
      <c r="D386" s="33"/>
      <c r="E386" s="23"/>
      <c r="F386" s="23"/>
      <c r="G386" s="23"/>
    </row>
    <row r="389" spans="1:10" x14ac:dyDescent="0.35">
      <c r="C389" s="4"/>
      <c r="D389" s="4"/>
      <c r="E389" s="4"/>
      <c r="F389" s="4"/>
    </row>
    <row r="390" spans="1:10" x14ac:dyDescent="0.35">
      <c r="C390" s="4"/>
      <c r="D390" s="4"/>
      <c r="E390" s="4"/>
    </row>
    <row r="391" spans="1:10" x14ac:dyDescent="0.35">
      <c r="C391" s="4"/>
      <c r="D391" s="4"/>
      <c r="E391" s="4"/>
      <c r="F391" s="4"/>
    </row>
    <row r="392" spans="1:10" x14ac:dyDescent="0.35">
      <c r="C392" s="4"/>
      <c r="D392" s="4"/>
      <c r="E392" s="4"/>
      <c r="F392" s="4"/>
    </row>
    <row r="393" spans="1:10" x14ac:dyDescent="0.35">
      <c r="C393" s="31"/>
      <c r="D393" s="31"/>
      <c r="E393" s="43"/>
      <c r="F393" s="36"/>
    </row>
    <row r="397" spans="1:10" x14ac:dyDescent="0.3">
      <c r="A397" s="28"/>
      <c r="D397" s="32"/>
      <c r="I397" s="47"/>
      <c r="J397" s="46"/>
    </row>
    <row r="398" spans="1:10" x14ac:dyDescent="0.35">
      <c r="A398" s="28"/>
      <c r="D398" s="32"/>
      <c r="I398"/>
      <c r="J398"/>
    </row>
    <row r="399" spans="1:10" x14ac:dyDescent="0.35">
      <c r="A399" s="6"/>
      <c r="B399" s="40"/>
      <c r="D399" s="39"/>
      <c r="F399" s="4"/>
      <c r="G399" s="4"/>
      <c r="I399" s="4"/>
      <c r="J399" s="4"/>
    </row>
    <row r="400" spans="1:10" x14ac:dyDescent="0.3">
      <c r="A400" s="6"/>
      <c r="B400" s="40"/>
      <c r="D400" s="39"/>
      <c r="F400" s="4"/>
      <c r="G400" s="4"/>
      <c r="I400" s="47"/>
      <c r="J400" s="47"/>
    </row>
    <row r="401" spans="1:9" x14ac:dyDescent="0.35">
      <c r="A401" s="4"/>
      <c r="B401" s="37"/>
      <c r="F401" s="20"/>
      <c r="G401" s="20"/>
    </row>
    <row r="402" spans="1:9" x14ac:dyDescent="0.35">
      <c r="A402" s="4"/>
      <c r="B402" s="9"/>
      <c r="D402" s="9"/>
      <c r="I402" s="28"/>
    </row>
    <row r="403" spans="1:9" x14ac:dyDescent="0.35">
      <c r="A403" s="4"/>
      <c r="B403" s="9"/>
      <c r="D403" s="9"/>
      <c r="E403" s="4"/>
      <c r="F403" s="4"/>
      <c r="G403" s="4"/>
      <c r="H403" s="4"/>
    </row>
    <row r="404" spans="1:9" x14ac:dyDescent="0.35">
      <c r="A404" s="4"/>
      <c r="B404" s="9"/>
      <c r="D404" s="4"/>
      <c r="E404" s="23"/>
      <c r="F404" s="23"/>
      <c r="G404" s="23"/>
      <c r="H404" s="4"/>
      <c r="I404" s="28"/>
    </row>
    <row r="405" spans="1:9" x14ac:dyDescent="0.35">
      <c r="D405" s="4"/>
      <c r="E405" s="23"/>
      <c r="F405" s="23"/>
      <c r="G405" s="23"/>
    </row>
    <row r="406" spans="1:9" x14ac:dyDescent="0.35">
      <c r="A406" s="4"/>
      <c r="B406" s="9"/>
      <c r="C406" s="9"/>
      <c r="D406" s="26"/>
      <c r="E406" s="23"/>
      <c r="F406" s="23"/>
      <c r="G406" s="23"/>
    </row>
    <row r="407" spans="1:9" x14ac:dyDescent="0.35">
      <c r="A407" s="4"/>
      <c r="B407" s="35"/>
      <c r="C407" s="35"/>
    </row>
    <row r="408" spans="1:9" x14ac:dyDescent="0.35">
      <c r="A408" s="18"/>
      <c r="B408" s="19"/>
      <c r="D408" s="26"/>
      <c r="E408" s="35"/>
      <c r="F408" s="35"/>
      <c r="G408" s="35"/>
    </row>
    <row r="409" spans="1:9" x14ac:dyDescent="0.35">
      <c r="A409" s="18"/>
      <c r="B409" s="20"/>
      <c r="D409" s="26"/>
      <c r="E409" s="35"/>
      <c r="F409" s="35"/>
      <c r="G409" s="35"/>
    </row>
    <row r="410" spans="1:9" x14ac:dyDescent="0.35">
      <c r="A410" s="4"/>
      <c r="B410" s="9"/>
    </row>
    <row r="411" spans="1:9" x14ac:dyDescent="0.35">
      <c r="A411" s="4"/>
      <c r="B411" s="35"/>
      <c r="D411" s="4"/>
      <c r="E411" s="35"/>
      <c r="F411" s="35"/>
      <c r="G411" s="35"/>
    </row>
    <row r="412" spans="1:9" x14ac:dyDescent="0.35">
      <c r="D412" s="4"/>
      <c r="E412" s="41"/>
      <c r="F412" s="41"/>
      <c r="G412" s="41"/>
    </row>
    <row r="413" spans="1:9" x14ac:dyDescent="0.35">
      <c r="A413" s="4"/>
      <c r="B413" s="9"/>
    </row>
    <row r="414" spans="1:9" x14ac:dyDescent="0.35">
      <c r="D414" s="4"/>
      <c r="E414" s="38"/>
      <c r="F414" s="38"/>
      <c r="G414" s="38"/>
    </row>
    <row r="415" spans="1:9" x14ac:dyDescent="0.35">
      <c r="A415" s="4"/>
      <c r="B415" s="9"/>
      <c r="D415" s="4"/>
      <c r="E415" s="38"/>
      <c r="F415" s="38"/>
      <c r="G415" s="38"/>
    </row>
    <row r="416" spans="1:9" x14ac:dyDescent="0.35">
      <c r="A416" s="4"/>
      <c r="B416" s="9"/>
      <c r="D416" s="4"/>
      <c r="E416" s="38"/>
      <c r="F416" s="38"/>
      <c r="G416" s="38"/>
    </row>
    <row r="417" spans="1:10" x14ac:dyDescent="0.35">
      <c r="A417" s="4"/>
      <c r="B417" s="9"/>
      <c r="D417" s="4"/>
      <c r="E417" s="38"/>
      <c r="F417" s="38"/>
      <c r="G417" s="38"/>
    </row>
    <row r="418" spans="1:10" x14ac:dyDescent="0.35">
      <c r="A418" s="4"/>
      <c r="B418" s="9"/>
    </row>
    <row r="419" spans="1:10" x14ac:dyDescent="0.35">
      <c r="D419" s="33"/>
      <c r="E419" s="23"/>
      <c r="F419" s="23"/>
      <c r="G419" s="23"/>
    </row>
    <row r="422" spans="1:10" x14ac:dyDescent="0.35">
      <c r="C422" s="4"/>
      <c r="D422" s="4"/>
      <c r="E422" s="4"/>
      <c r="F422" s="4"/>
    </row>
    <row r="423" spans="1:10" x14ac:dyDescent="0.35">
      <c r="C423" s="4"/>
      <c r="D423" s="4"/>
      <c r="E423" s="4"/>
    </row>
    <row r="424" spans="1:10" x14ac:dyDescent="0.35">
      <c r="C424" s="4"/>
      <c r="D424" s="4"/>
      <c r="E424" s="4"/>
      <c r="F424" s="4"/>
    </row>
    <row r="425" spans="1:10" x14ac:dyDescent="0.35">
      <c r="C425" s="4"/>
      <c r="D425" s="4"/>
      <c r="E425" s="4"/>
      <c r="F425" s="4"/>
    </row>
    <row r="426" spans="1:10" x14ac:dyDescent="0.35">
      <c r="C426" s="31"/>
      <c r="D426" s="31"/>
      <c r="E426" s="43"/>
      <c r="F426" s="36"/>
    </row>
    <row r="430" spans="1:10" x14ac:dyDescent="0.3">
      <c r="A430" s="28"/>
      <c r="D430" s="32"/>
      <c r="I430" s="47"/>
      <c r="J430" s="46"/>
    </row>
    <row r="431" spans="1:10" x14ac:dyDescent="0.35">
      <c r="A431" s="28"/>
      <c r="D431" s="32"/>
      <c r="I431"/>
      <c r="J431"/>
    </row>
    <row r="432" spans="1:10" x14ac:dyDescent="0.35">
      <c r="A432" s="6"/>
      <c r="B432" s="40"/>
      <c r="D432" s="39"/>
      <c r="F432" s="4"/>
      <c r="G432" s="4"/>
      <c r="I432" s="4"/>
      <c r="J432" s="4"/>
    </row>
    <row r="433" spans="1:10" x14ac:dyDescent="0.3">
      <c r="A433" s="6"/>
      <c r="B433" s="40"/>
      <c r="D433" s="39"/>
      <c r="F433" s="4"/>
      <c r="G433" s="4"/>
      <c r="I433" s="47"/>
      <c r="J433" s="47"/>
    </row>
    <row r="434" spans="1:10" x14ac:dyDescent="0.35">
      <c r="A434" s="4"/>
      <c r="B434" s="37"/>
      <c r="F434" s="20"/>
      <c r="G434" s="20"/>
    </row>
    <row r="435" spans="1:10" x14ac:dyDescent="0.35">
      <c r="A435" s="4"/>
      <c r="B435" s="9"/>
      <c r="D435" s="9"/>
      <c r="I435" s="28"/>
    </row>
    <row r="436" spans="1:10" x14ac:dyDescent="0.35">
      <c r="A436" s="4"/>
      <c r="B436" s="9"/>
      <c r="D436" s="9"/>
      <c r="E436" s="4"/>
      <c r="F436" s="4"/>
      <c r="G436" s="4"/>
    </row>
    <row r="437" spans="1:10" x14ac:dyDescent="0.35">
      <c r="A437" s="4"/>
      <c r="B437" s="9"/>
      <c r="D437" s="4"/>
      <c r="E437" s="23"/>
      <c r="F437" s="23"/>
      <c r="G437" s="23"/>
      <c r="H437" s="28"/>
    </row>
    <row r="438" spans="1:10" x14ac:dyDescent="0.35">
      <c r="D438" s="4"/>
      <c r="E438" s="23"/>
      <c r="F438" s="23"/>
      <c r="G438" s="23"/>
    </row>
    <row r="439" spans="1:10" x14ac:dyDescent="0.35">
      <c r="A439" s="4"/>
      <c r="B439" s="9"/>
      <c r="C439" s="9"/>
      <c r="D439" s="26"/>
      <c r="E439" s="23"/>
      <c r="F439" s="23"/>
      <c r="G439" s="23"/>
    </row>
    <row r="440" spans="1:10" x14ac:dyDescent="0.35">
      <c r="A440" s="4"/>
      <c r="B440" s="35"/>
      <c r="C440" s="35"/>
    </row>
    <row r="441" spans="1:10" x14ac:dyDescent="0.35">
      <c r="A441" s="18"/>
      <c r="B441" s="19"/>
      <c r="D441" s="26"/>
      <c r="E441" s="35"/>
      <c r="F441" s="35"/>
      <c r="G441" s="35"/>
    </row>
    <row r="442" spans="1:10" x14ac:dyDescent="0.35">
      <c r="A442" s="18"/>
      <c r="B442" s="20"/>
      <c r="D442" s="26"/>
      <c r="E442" s="35"/>
      <c r="F442" s="35"/>
      <c r="G442" s="35"/>
    </row>
    <row r="443" spans="1:10" x14ac:dyDescent="0.35">
      <c r="A443" s="4"/>
      <c r="B443" s="9"/>
    </row>
    <row r="444" spans="1:10" x14ac:dyDescent="0.35">
      <c r="A444" s="4"/>
      <c r="B444" s="35"/>
      <c r="D444" s="4"/>
      <c r="E444" s="35"/>
      <c r="F444" s="35"/>
      <c r="G444" s="35"/>
    </row>
    <row r="445" spans="1:10" x14ac:dyDescent="0.35">
      <c r="D445" s="4"/>
      <c r="E445" s="41"/>
      <c r="F445" s="41"/>
      <c r="G445" s="41"/>
    </row>
    <row r="446" spans="1:10" x14ac:dyDescent="0.35">
      <c r="A446" s="4"/>
      <c r="B446" s="9"/>
    </row>
    <row r="447" spans="1:10" x14ac:dyDescent="0.35">
      <c r="D447" s="4"/>
      <c r="E447" s="38"/>
      <c r="F447" s="38"/>
      <c r="G447" s="38"/>
    </row>
    <row r="448" spans="1:10" x14ac:dyDescent="0.35">
      <c r="A448" s="4"/>
      <c r="B448" s="9"/>
      <c r="D448" s="4"/>
      <c r="E448" s="38"/>
      <c r="F448" s="38"/>
      <c r="G448" s="38"/>
    </row>
    <row r="449" spans="1:7" x14ac:dyDescent="0.35">
      <c r="A449" s="4"/>
      <c r="B449" s="9"/>
      <c r="D449" s="4"/>
      <c r="E449" s="38"/>
      <c r="F449" s="38"/>
      <c r="G449" s="38"/>
    </row>
    <row r="450" spans="1:7" x14ac:dyDescent="0.35">
      <c r="A450" s="4"/>
      <c r="B450" s="9"/>
      <c r="D450" s="4"/>
      <c r="E450" s="38"/>
      <c r="F450" s="38"/>
      <c r="G450" s="38"/>
    </row>
    <row r="451" spans="1:7" x14ac:dyDescent="0.35">
      <c r="A451" s="4"/>
      <c r="B451" s="9"/>
    </row>
    <row r="452" spans="1:7" x14ac:dyDescent="0.35">
      <c r="D452" s="33"/>
      <c r="E452" s="23"/>
      <c r="F452" s="23"/>
      <c r="G452" s="23"/>
    </row>
    <row r="455" spans="1:7" x14ac:dyDescent="0.35">
      <c r="C455" s="4"/>
      <c r="D455" s="4"/>
      <c r="E455" s="4"/>
      <c r="F455" s="4"/>
    </row>
    <row r="456" spans="1:7" x14ac:dyDescent="0.35">
      <c r="C456" s="4"/>
      <c r="D456" s="4"/>
      <c r="E456" s="4"/>
    </row>
    <row r="457" spans="1:7" x14ac:dyDescent="0.35">
      <c r="C457" s="4"/>
      <c r="D457" s="4"/>
      <c r="E457" s="4"/>
      <c r="F457" s="4"/>
    </row>
    <row r="458" spans="1:7" x14ac:dyDescent="0.35">
      <c r="C458" s="4"/>
      <c r="D458" s="4"/>
      <c r="E458" s="4"/>
      <c r="F458" s="4"/>
    </row>
    <row r="459" spans="1:7" x14ac:dyDescent="0.35">
      <c r="C459" s="31"/>
      <c r="D459" s="31"/>
      <c r="E459" s="43"/>
      <c r="F459" s="36"/>
    </row>
  </sheetData>
  <pageMargins left="0.25" right="0.25" top="0.75" bottom="0.75" header="0.3" footer="0.3"/>
  <pageSetup paperSize="9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CFC322-AE6B-43D7-BE97-29330C4C5161}">
  <sheetPr codeName="Sheet6"/>
  <dimension ref="A1:K263"/>
  <sheetViews>
    <sheetView view="pageLayout" topLeftCell="A34" zoomScaleNormal="100" workbookViewId="0">
      <selection activeCell="I45" sqref="I45"/>
    </sheetView>
  </sheetViews>
  <sheetFormatPr defaultRowHeight="14.5" x14ac:dyDescent="0.35"/>
  <cols>
    <col min="1" max="2" width="15.54296875" customWidth="1"/>
    <col min="3" max="3" width="10.54296875" customWidth="1"/>
    <col min="4" max="4" width="17.6328125" customWidth="1"/>
    <col min="5" max="7" width="15.54296875" customWidth="1"/>
  </cols>
  <sheetData>
    <row r="1" spans="1:11" x14ac:dyDescent="0.35">
      <c r="A1" s="28" t="s">
        <v>84</v>
      </c>
      <c r="B1" s="29"/>
      <c r="C1" s="29"/>
      <c r="D1" s="32" t="s">
        <v>46</v>
      </c>
      <c r="E1" s="29"/>
      <c r="F1" s="29"/>
      <c r="G1" s="29"/>
      <c r="H1" s="29"/>
      <c r="J1" s="46" t="s">
        <v>4</v>
      </c>
      <c r="K1" s="47" t="s">
        <v>5</v>
      </c>
    </row>
    <row r="2" spans="1:11" x14ac:dyDescent="0.35">
      <c r="A2" s="28"/>
      <c r="B2" s="29"/>
      <c r="C2" s="29"/>
      <c r="D2" s="32"/>
      <c r="E2" s="29"/>
      <c r="F2" s="29"/>
      <c r="G2" s="29"/>
      <c r="H2" s="29"/>
      <c r="K2" s="29"/>
    </row>
    <row r="3" spans="1:11" x14ac:dyDescent="0.35">
      <c r="A3" s="6">
        <v>1</v>
      </c>
      <c r="B3" s="40" t="s">
        <v>1</v>
      </c>
      <c r="C3" s="29"/>
      <c r="D3" s="45" t="s">
        <v>74</v>
      </c>
      <c r="E3" s="29"/>
      <c r="F3" s="4" t="s">
        <v>69</v>
      </c>
      <c r="G3" s="4" t="s">
        <v>70</v>
      </c>
      <c r="H3" s="29"/>
      <c r="I3" s="4" t="s">
        <v>41</v>
      </c>
      <c r="J3" s="4" t="s">
        <v>40</v>
      </c>
      <c r="K3" s="29"/>
    </row>
    <row r="4" spans="1:11" x14ac:dyDescent="0.35">
      <c r="C4" s="29"/>
      <c r="D4" s="29"/>
      <c r="E4" s="29"/>
      <c r="F4" s="20">
        <f>ABS(B19-B21)</f>
        <v>0.37700000000000011</v>
      </c>
      <c r="G4" s="20">
        <f>ABS(B20-B22)</f>
        <v>0.1839999999999975</v>
      </c>
      <c r="H4" s="29"/>
      <c r="I4" s="47" t="s">
        <v>5</v>
      </c>
      <c r="J4" s="46" t="s">
        <v>4</v>
      </c>
      <c r="K4" s="29"/>
    </row>
    <row r="5" spans="1:11" x14ac:dyDescent="0.35">
      <c r="A5" s="4" t="s">
        <v>49</v>
      </c>
      <c r="B5" s="37">
        <v>44644</v>
      </c>
      <c r="C5" s="29"/>
      <c r="D5" s="9"/>
      <c r="E5" s="29"/>
      <c r="F5" s="29"/>
      <c r="G5" s="29"/>
      <c r="H5" s="29"/>
      <c r="K5" s="29"/>
    </row>
    <row r="6" spans="1:11" x14ac:dyDescent="0.35">
      <c r="A6" s="4" t="s">
        <v>54</v>
      </c>
      <c r="B6" s="9" t="s">
        <v>141</v>
      </c>
      <c r="C6" s="29"/>
      <c r="D6" s="9"/>
      <c r="E6" s="4" t="s">
        <v>71</v>
      </c>
      <c r="F6" s="4" t="s">
        <v>72</v>
      </c>
      <c r="G6" s="4" t="s">
        <v>47</v>
      </c>
      <c r="H6" s="4"/>
      <c r="K6" s="33"/>
    </row>
    <row r="7" spans="1:11" x14ac:dyDescent="0.35">
      <c r="A7" s="4" t="s">
        <v>55</v>
      </c>
      <c r="B7" s="9" t="s">
        <v>142</v>
      </c>
      <c r="C7" s="9" t="s">
        <v>144</v>
      </c>
      <c r="D7" s="4" t="s">
        <v>81</v>
      </c>
      <c r="E7" s="23">
        <f>F4/360*40000</f>
        <v>41.888888888888907</v>
      </c>
      <c r="F7" s="23">
        <f>F4/360*2*PI()*6371</f>
        <v>41.920487344998655</v>
      </c>
      <c r="G7" s="23">
        <f>F4/360*2*PI()*(6371+B11/1000)</f>
        <v>41.994692724523624</v>
      </c>
      <c r="H7" s="4"/>
      <c r="K7" s="33"/>
    </row>
    <row r="8" spans="1:11" x14ac:dyDescent="0.35">
      <c r="A8" s="4" t="s">
        <v>56</v>
      </c>
      <c r="B8" s="9" t="s">
        <v>143</v>
      </c>
      <c r="C8" s="9" t="s">
        <v>145</v>
      </c>
      <c r="D8" s="4" t="s">
        <v>82</v>
      </c>
      <c r="E8" s="23">
        <f>G4/360*40000</f>
        <v>20.444444444444166</v>
      </c>
      <c r="F8" s="23">
        <f>G4/360*2*PI()*6371</f>
        <v>20.459866502598526</v>
      </c>
      <c r="G8" s="23">
        <f>G4/360*2*PI()*(6371+B11/1000)</f>
        <v>20.496083451756601</v>
      </c>
      <c r="H8" s="29"/>
      <c r="K8" s="29"/>
    </row>
    <row r="9" spans="1:11" x14ac:dyDescent="0.35">
      <c r="C9" s="35"/>
      <c r="D9" s="26" t="s">
        <v>83</v>
      </c>
      <c r="E9" s="23">
        <f>SQRT(E7*E7+E8*E8)</f>
        <v>46.61174016262045</v>
      </c>
      <c r="F9" s="23">
        <f>SQRT(F7*F7+F8*F8)</f>
        <v>46.646901253420317</v>
      </c>
      <c r="G9" s="23">
        <f>SQRT(G7*G7+G8*G8)</f>
        <v>46.729473075228746</v>
      </c>
      <c r="H9" s="29"/>
      <c r="K9" s="29"/>
    </row>
    <row r="10" spans="1:11" x14ac:dyDescent="0.35">
      <c r="A10" s="4" t="s">
        <v>60</v>
      </c>
      <c r="B10" s="44">
        <v>37000</v>
      </c>
      <c r="D10" s="29"/>
      <c r="E10" s="29"/>
      <c r="F10" s="29"/>
      <c r="G10" s="29"/>
      <c r="H10" s="29"/>
      <c r="K10" s="29"/>
    </row>
    <row r="11" spans="1:11" x14ac:dyDescent="0.35">
      <c r="A11" s="4" t="s">
        <v>59</v>
      </c>
      <c r="B11" s="35">
        <f>B10/3.28084</f>
        <v>11277.599639116812</v>
      </c>
      <c r="C11" s="29"/>
      <c r="D11" s="26" t="s">
        <v>63</v>
      </c>
      <c r="E11" s="35">
        <f>E9/(B13/3600)</f>
        <v>878.5458878818514</v>
      </c>
      <c r="F11" s="35">
        <f>F9/(B13/3600)</f>
        <v>879.20861001211063</v>
      </c>
      <c r="G11" s="35">
        <f>G9/(B13/3600)</f>
        <v>880.76493754357841</v>
      </c>
      <c r="H11" s="29"/>
      <c r="K11" s="29"/>
    </row>
    <row r="12" spans="1:11" x14ac:dyDescent="0.35">
      <c r="A12" s="18" t="s">
        <v>102</v>
      </c>
      <c r="B12" s="19" t="s">
        <v>146</v>
      </c>
      <c r="C12" s="35"/>
      <c r="D12" s="26" t="s">
        <v>62</v>
      </c>
      <c r="E12" s="35">
        <f>E11/1.852</f>
        <v>474.37682930985494</v>
      </c>
      <c r="F12" s="35">
        <f>F11/1.852</f>
        <v>474.73467063288911</v>
      </c>
      <c r="G12" s="35">
        <f>G11/1.852</f>
        <v>475.57502027191055</v>
      </c>
      <c r="H12" s="29"/>
      <c r="K12" s="29"/>
    </row>
    <row r="13" spans="1:11" x14ac:dyDescent="0.35">
      <c r="A13" s="18" t="s">
        <v>80</v>
      </c>
      <c r="B13" s="20">
        <f>LEFT(B12,2)*60+RIGHT(B12,2)</f>
        <v>191</v>
      </c>
      <c r="C13" s="9"/>
      <c r="D13" s="29"/>
      <c r="E13" s="29"/>
      <c r="F13" s="29"/>
      <c r="G13" s="29"/>
      <c r="H13" s="29"/>
      <c r="K13" s="29"/>
    </row>
    <row r="14" spans="1:11" x14ac:dyDescent="0.35">
      <c r="A14" s="4" t="s">
        <v>62</v>
      </c>
      <c r="B14" s="44">
        <v>474</v>
      </c>
      <c r="C14" s="29"/>
      <c r="D14" s="4" t="s">
        <v>101</v>
      </c>
      <c r="E14" s="54">
        <f>E12-B14</f>
        <v>0.37682930985494067</v>
      </c>
      <c r="F14" s="54">
        <f>F12-B14</f>
        <v>0.73467063288910595</v>
      </c>
      <c r="G14" s="54">
        <f>G12-B14</f>
        <v>1.5750202719105459</v>
      </c>
      <c r="H14" s="29"/>
      <c r="K14" s="29"/>
    </row>
    <row r="15" spans="1:11" x14ac:dyDescent="0.35">
      <c r="A15" s="4" t="s">
        <v>63</v>
      </c>
      <c r="B15" s="20">
        <f>B14*1.852</f>
        <v>877.84800000000007</v>
      </c>
      <c r="C15" s="29"/>
      <c r="D15" s="4" t="s">
        <v>75</v>
      </c>
      <c r="E15" s="41">
        <f>(E11-B15)/B15</f>
        <v>7.9499854399774149E-4</v>
      </c>
      <c r="F15" s="41">
        <f>(F11-B15)/B15</f>
        <v>1.5499380440697655E-3</v>
      </c>
      <c r="G15" s="41">
        <f>(G11-B15)/B15</f>
        <v>3.3228275778703627E-3</v>
      </c>
      <c r="H15" s="29"/>
      <c r="K15" s="29"/>
    </row>
    <row r="16" spans="1:11" x14ac:dyDescent="0.35">
      <c r="C16" s="29"/>
      <c r="D16" s="29"/>
      <c r="E16" s="29"/>
      <c r="F16" s="29"/>
      <c r="G16" s="29"/>
      <c r="H16" s="29"/>
      <c r="K16" s="29"/>
    </row>
    <row r="17" spans="1:11" x14ac:dyDescent="0.35">
      <c r="A17" s="4" t="s">
        <v>64</v>
      </c>
      <c r="B17" s="9">
        <v>154</v>
      </c>
      <c r="C17" s="29"/>
      <c r="D17" s="4" t="s">
        <v>50</v>
      </c>
      <c r="E17" s="38">
        <f>E8/E7</f>
        <v>0.4880636604774467</v>
      </c>
      <c r="F17" s="38">
        <f>F8/F7</f>
        <v>0.48806366047744676</v>
      </c>
      <c r="G17" s="38">
        <f>G8/G7</f>
        <v>0.48806366047744676</v>
      </c>
      <c r="H17" s="29"/>
      <c r="K17" s="29"/>
    </row>
    <row r="18" spans="1:11" x14ac:dyDescent="0.35">
      <c r="C18" s="29"/>
      <c r="D18" s="4" t="s">
        <v>51</v>
      </c>
      <c r="E18" s="38">
        <f>E8/E9</f>
        <v>0.43861148228143743</v>
      </c>
      <c r="F18" s="38">
        <f>F8/F9</f>
        <v>0.43861148228143743</v>
      </c>
      <c r="G18" s="38">
        <f>G8/G9</f>
        <v>0.43861148228143743</v>
      </c>
      <c r="H18" s="29"/>
      <c r="K18" s="29"/>
    </row>
    <row r="19" spans="1:11" x14ac:dyDescent="0.35">
      <c r="A19" s="4" t="s">
        <v>65</v>
      </c>
      <c r="B19" s="9">
        <v>1.0680000000000001</v>
      </c>
      <c r="C19" s="29"/>
      <c r="D19" s="4" t="s">
        <v>52</v>
      </c>
      <c r="E19" s="38">
        <f>E7/E9</f>
        <v>0.89867678706578391</v>
      </c>
      <c r="F19" s="38">
        <f>F7/F9</f>
        <v>0.8986767870657838</v>
      </c>
      <c r="G19" s="38">
        <f>G7/G9</f>
        <v>0.8986767870657838</v>
      </c>
      <c r="H19" s="29"/>
      <c r="K19" s="29"/>
    </row>
    <row r="20" spans="1:11" x14ac:dyDescent="0.35">
      <c r="A20" s="4" t="s">
        <v>66</v>
      </c>
      <c r="B20" s="9">
        <v>153.52799999999999</v>
      </c>
      <c r="C20" s="29"/>
      <c r="D20" s="4" t="s">
        <v>53</v>
      </c>
      <c r="E20" s="38">
        <f>E7/E8</f>
        <v>2.0489130434782896</v>
      </c>
      <c r="F20" s="38">
        <f>F7/F8</f>
        <v>2.0489130434782896</v>
      </c>
      <c r="G20" s="38">
        <f>G7/G8</f>
        <v>2.0489130434782896</v>
      </c>
      <c r="H20" s="29"/>
      <c r="K20" s="29"/>
    </row>
    <row r="21" spans="1:11" x14ac:dyDescent="0.35">
      <c r="A21" s="4" t="s">
        <v>67</v>
      </c>
      <c r="B21" s="9">
        <v>0.69099999999999995</v>
      </c>
      <c r="C21" s="29"/>
      <c r="D21" s="29"/>
      <c r="E21" s="29"/>
      <c r="F21" s="29"/>
      <c r="G21" s="29"/>
      <c r="H21" s="29"/>
      <c r="K21" s="29"/>
    </row>
    <row r="22" spans="1:11" x14ac:dyDescent="0.35">
      <c r="A22" s="4" t="s">
        <v>68</v>
      </c>
      <c r="B22" s="9">
        <v>153.71199999999999</v>
      </c>
      <c r="C22" s="29"/>
      <c r="D22" s="33" t="s">
        <v>73</v>
      </c>
      <c r="E22" s="23">
        <f>DEGREES(ATAN2(G4,F4))</f>
        <v>63.984678238954679</v>
      </c>
      <c r="F22" s="23">
        <f>DEGREES(ATAN2(G4,F4))</f>
        <v>63.984678238954679</v>
      </c>
      <c r="G22" s="23">
        <f>DEGREES(ATAN2(G4,F4))</f>
        <v>63.984678238954679</v>
      </c>
      <c r="H22" s="29"/>
      <c r="K22" s="29"/>
    </row>
    <row r="23" spans="1:11" x14ac:dyDescent="0.35">
      <c r="A23" s="29"/>
      <c r="B23" s="29"/>
      <c r="C23" s="29"/>
      <c r="D23" s="29"/>
      <c r="E23" s="29"/>
      <c r="F23" s="29"/>
      <c r="G23" s="29"/>
      <c r="H23" s="29"/>
      <c r="K23" s="29"/>
    </row>
    <row r="24" spans="1:11" x14ac:dyDescent="0.35">
      <c r="A24" s="29"/>
      <c r="B24" s="29"/>
      <c r="C24" s="29"/>
      <c r="D24" s="29"/>
      <c r="E24" s="29"/>
      <c r="F24" s="29"/>
      <c r="G24" s="29"/>
      <c r="H24" s="29"/>
      <c r="K24" s="29"/>
    </row>
    <row r="25" spans="1:11" x14ac:dyDescent="0.35">
      <c r="A25" s="29"/>
      <c r="B25" s="4"/>
      <c r="C25" s="4"/>
      <c r="F25" s="4" t="s">
        <v>48</v>
      </c>
      <c r="G25" s="4"/>
      <c r="H25" s="29"/>
      <c r="K25" s="29"/>
    </row>
    <row r="26" spans="1:11" x14ac:dyDescent="0.35">
      <c r="A26" s="29"/>
      <c r="B26" s="4"/>
      <c r="C26" s="4"/>
      <c r="F26" s="4" t="s">
        <v>20</v>
      </c>
      <c r="G26" s="29"/>
      <c r="H26" s="29"/>
      <c r="K26" s="29"/>
    </row>
    <row r="27" spans="1:11" x14ac:dyDescent="0.35">
      <c r="A27" s="29"/>
      <c r="B27" s="4"/>
      <c r="C27" s="4"/>
      <c r="F27" s="4" t="s">
        <v>77</v>
      </c>
      <c r="G27" s="4" t="s">
        <v>20</v>
      </c>
      <c r="H27" s="29"/>
      <c r="K27" s="29"/>
    </row>
    <row r="28" spans="1:11" x14ac:dyDescent="0.35">
      <c r="A28" s="29"/>
      <c r="B28" s="4"/>
      <c r="C28" s="4"/>
      <c r="F28" s="4" t="s">
        <v>57</v>
      </c>
      <c r="G28" s="4" t="s">
        <v>31</v>
      </c>
      <c r="H28" s="29"/>
      <c r="K28" s="29"/>
    </row>
    <row r="29" spans="1:11" x14ac:dyDescent="0.35">
      <c r="A29" s="29"/>
      <c r="B29" s="43"/>
      <c r="C29" s="31"/>
      <c r="D29" s="31"/>
      <c r="F29" s="23">
        <f>90+DEGREES(ATAN(F4/G4))</f>
        <v>153.98467823895467</v>
      </c>
      <c r="G29" s="42">
        <f>SUM(B29:F29)-B17</f>
        <v>-1.532176104532823E-2</v>
      </c>
      <c r="H29" s="29"/>
      <c r="K29" s="29"/>
    </row>
    <row r="30" spans="1:11" x14ac:dyDescent="0.35">
      <c r="A30" s="29"/>
      <c r="B30" s="29"/>
      <c r="C30" s="29"/>
      <c r="D30" s="29"/>
      <c r="E30" s="29"/>
      <c r="F30" s="29"/>
      <c r="G30" s="29"/>
      <c r="H30" s="29"/>
      <c r="K30" s="29"/>
    </row>
    <row r="31" spans="1:11" x14ac:dyDescent="0.35">
      <c r="A31" s="29"/>
      <c r="B31" s="29"/>
      <c r="C31" s="29"/>
      <c r="D31" s="29"/>
      <c r="E31" s="29"/>
      <c r="F31" s="29"/>
      <c r="G31" s="29"/>
      <c r="H31" s="29"/>
      <c r="K31" s="29"/>
    </row>
    <row r="32" spans="1:11" x14ac:dyDescent="0.35">
      <c r="A32" s="29"/>
      <c r="B32" s="29"/>
      <c r="C32" s="29"/>
      <c r="D32" s="29"/>
      <c r="E32" s="29"/>
      <c r="F32" s="29"/>
      <c r="G32" s="29"/>
      <c r="H32" s="29"/>
      <c r="K32" s="29"/>
    </row>
    <row r="33" spans="1:11" x14ac:dyDescent="0.35">
      <c r="A33" s="29"/>
      <c r="B33" s="29"/>
      <c r="C33" s="29"/>
      <c r="D33" s="29"/>
      <c r="E33" s="29"/>
      <c r="F33" s="29"/>
      <c r="G33" s="29"/>
      <c r="H33" s="29"/>
      <c r="K33" s="29"/>
    </row>
    <row r="34" spans="1:11" x14ac:dyDescent="0.35">
      <c r="A34" s="28"/>
      <c r="B34" s="29"/>
      <c r="C34" s="29"/>
      <c r="D34" s="32"/>
      <c r="E34" s="29"/>
      <c r="F34" s="29"/>
      <c r="G34" s="29"/>
      <c r="H34" s="29"/>
      <c r="K34" s="29"/>
    </row>
    <row r="35" spans="1:11" x14ac:dyDescent="0.35">
      <c r="A35" s="6">
        <v>2</v>
      </c>
      <c r="B35" s="40" t="s">
        <v>1</v>
      </c>
      <c r="C35" s="29"/>
      <c r="D35" s="45" t="s">
        <v>74</v>
      </c>
      <c r="E35" s="29"/>
      <c r="F35" s="4" t="s">
        <v>69</v>
      </c>
      <c r="G35" s="4" t="s">
        <v>70</v>
      </c>
      <c r="H35" s="29"/>
      <c r="I35" s="4" t="s">
        <v>41</v>
      </c>
      <c r="J35" s="4" t="s">
        <v>40</v>
      </c>
      <c r="K35" s="29"/>
    </row>
    <row r="36" spans="1:11" x14ac:dyDescent="0.35">
      <c r="C36" s="29"/>
      <c r="D36" s="29"/>
      <c r="E36" s="29"/>
      <c r="F36" s="20">
        <f>ABS(B51-B53)</f>
        <v>0.25099999999999989</v>
      </c>
      <c r="G36" s="20">
        <f>ABS(B52-B54)</f>
        <v>0.15599999999999881</v>
      </c>
      <c r="H36" s="29"/>
      <c r="I36" s="46" t="s">
        <v>4</v>
      </c>
      <c r="J36" s="46" t="s">
        <v>4</v>
      </c>
      <c r="K36" s="29"/>
    </row>
    <row r="37" spans="1:11" x14ac:dyDescent="0.35">
      <c r="A37" s="4" t="s">
        <v>49</v>
      </c>
      <c r="B37" s="37">
        <v>44737</v>
      </c>
      <c r="C37" s="29"/>
      <c r="D37" s="9"/>
      <c r="E37" s="29"/>
      <c r="F37" s="29"/>
      <c r="G37" s="29"/>
      <c r="H37" s="29"/>
      <c r="K37" s="29"/>
    </row>
    <row r="38" spans="1:11" x14ac:dyDescent="0.35">
      <c r="A38" s="4" t="s">
        <v>54</v>
      </c>
      <c r="B38" s="9" t="s">
        <v>201</v>
      </c>
      <c r="C38" s="29"/>
      <c r="D38" s="9"/>
      <c r="E38" s="4" t="s">
        <v>71</v>
      </c>
      <c r="F38" s="4" t="s">
        <v>72</v>
      </c>
      <c r="G38" s="4" t="s">
        <v>47</v>
      </c>
      <c r="H38" s="4"/>
      <c r="K38" s="33"/>
    </row>
    <row r="39" spans="1:11" x14ac:dyDescent="0.35">
      <c r="A39" s="4" t="s">
        <v>55</v>
      </c>
      <c r="B39" s="9" t="s">
        <v>199</v>
      </c>
      <c r="C39" s="9" t="s">
        <v>202</v>
      </c>
      <c r="D39" s="4" t="s">
        <v>81</v>
      </c>
      <c r="E39" s="23">
        <f>F36/360*40000</f>
        <v>27.888888888888875</v>
      </c>
      <c r="F39" s="23">
        <f>F36/360*2*PI()*6371</f>
        <v>27.909926587784231</v>
      </c>
      <c r="G39" s="23">
        <f>F36/360*2*PI()*(6371+B43/1000)</f>
        <v>27.962001751607435</v>
      </c>
      <c r="H39" s="4"/>
      <c r="K39" s="33"/>
    </row>
    <row r="40" spans="1:11" x14ac:dyDescent="0.35">
      <c r="A40" s="4" t="s">
        <v>56</v>
      </c>
      <c r="B40" s="9" t="s">
        <v>122</v>
      </c>
      <c r="C40" s="9" t="s">
        <v>123</v>
      </c>
      <c r="D40" s="4" t="s">
        <v>82</v>
      </c>
      <c r="E40" s="23">
        <f>G36/360*40000</f>
        <v>17.333333333333201</v>
      </c>
      <c r="F40" s="23">
        <f>G36/360*2*PI()*6371</f>
        <v>17.34640855655103</v>
      </c>
      <c r="G40" s="23">
        <f>G36/360*2*PI()*(6371+B43/1000)</f>
        <v>17.378773997014854</v>
      </c>
      <c r="H40" s="29"/>
      <c r="K40" s="29"/>
    </row>
    <row r="41" spans="1:11" x14ac:dyDescent="0.35">
      <c r="C41" s="35"/>
      <c r="D41" s="26" t="s">
        <v>83</v>
      </c>
      <c r="E41" s="23">
        <f>SQRT(E39*E39+E40*E40)</f>
        <v>32.836482270505606</v>
      </c>
      <c r="F41" s="23">
        <f>SQRT(F39*F39+F40*F40)</f>
        <v>32.861252136008027</v>
      </c>
      <c r="G41" s="23">
        <f>SQRT(G39*G39+G40*G40)</f>
        <v>32.922565629006144</v>
      </c>
      <c r="H41" s="29"/>
      <c r="K41" s="29"/>
    </row>
    <row r="42" spans="1:11" x14ac:dyDescent="0.35">
      <c r="A42" s="4" t="s">
        <v>60</v>
      </c>
      <c r="B42" s="44">
        <v>39000</v>
      </c>
      <c r="D42" s="29"/>
      <c r="E42" s="29"/>
      <c r="F42" s="29"/>
      <c r="G42" s="29"/>
      <c r="H42" s="29"/>
      <c r="K42" s="29"/>
    </row>
    <row r="43" spans="1:11" x14ac:dyDescent="0.35">
      <c r="A43" s="4" t="s">
        <v>59</v>
      </c>
      <c r="B43" s="35">
        <f>B42/3.28084</f>
        <v>11887.199619609612</v>
      </c>
      <c r="C43" s="29"/>
      <c r="D43" s="26" t="s">
        <v>63</v>
      </c>
      <c r="E43" s="35">
        <f>E41/(B45/3600)</f>
        <v>909.31797056784762</v>
      </c>
      <c r="F43" s="35">
        <f>F41/(B45/3600)</f>
        <v>910.00390530483776</v>
      </c>
      <c r="G43" s="35">
        <f>G41/(B45/3600)</f>
        <v>911.70181741863178</v>
      </c>
      <c r="H43" s="29"/>
      <c r="K43" s="29"/>
    </row>
    <row r="44" spans="1:11" x14ac:dyDescent="0.35">
      <c r="A44" s="18" t="s">
        <v>102</v>
      </c>
      <c r="B44" s="19" t="s">
        <v>203</v>
      </c>
      <c r="C44" s="35"/>
      <c r="D44" s="26" t="s">
        <v>62</v>
      </c>
      <c r="E44" s="35">
        <f>E43/1.852</f>
        <v>490.99242471266069</v>
      </c>
      <c r="F44" s="35">
        <f>F43/1.852</f>
        <v>491.36279984062514</v>
      </c>
      <c r="G44" s="35">
        <f>G43/1.852</f>
        <v>492.27959903813809</v>
      </c>
      <c r="H44" s="29"/>
      <c r="K44" s="29"/>
    </row>
    <row r="45" spans="1:11" x14ac:dyDescent="0.35">
      <c r="A45" s="18" t="s">
        <v>80</v>
      </c>
      <c r="B45" s="20">
        <f>LEFT(B44,2)*60+RIGHT(B44,2)</f>
        <v>130</v>
      </c>
      <c r="C45" s="9"/>
      <c r="D45" s="29"/>
      <c r="E45" s="29"/>
      <c r="F45" s="29"/>
      <c r="G45" s="29"/>
      <c r="H45" s="29"/>
      <c r="K45" s="29"/>
    </row>
    <row r="46" spans="1:11" x14ac:dyDescent="0.35">
      <c r="A46" s="4" t="s">
        <v>62</v>
      </c>
      <c r="B46" s="44">
        <v>492</v>
      </c>
      <c r="C46" s="29"/>
      <c r="D46" s="4" t="s">
        <v>101</v>
      </c>
      <c r="E46" s="54">
        <f>E44-B46</f>
        <v>-1.0075752873393071</v>
      </c>
      <c r="F46" s="54">
        <f>F44-B46</f>
        <v>-0.63720015937485641</v>
      </c>
      <c r="G46" s="54">
        <f>G44-B46</f>
        <v>0.27959903813808751</v>
      </c>
      <c r="H46" s="29"/>
      <c r="K46" s="29"/>
    </row>
    <row r="47" spans="1:11" x14ac:dyDescent="0.35">
      <c r="A47" s="4" t="s">
        <v>63</v>
      </c>
      <c r="B47" s="20">
        <f>B46*1.852</f>
        <v>911.18400000000008</v>
      </c>
      <c r="C47" s="29"/>
      <c r="D47" s="4" t="s">
        <v>75</v>
      </c>
      <c r="E47" s="41">
        <f>(E43-B47)/B47</f>
        <v>-2.0479172506897166E-3</v>
      </c>
      <c r="F47" s="41">
        <f>(F43-B47)/B47</f>
        <v>-1.2951222751522464E-3</v>
      </c>
      <c r="G47" s="41">
        <f>(G43-B47)/B47</f>
        <v>5.6829072792289334E-4</v>
      </c>
      <c r="H47" s="29"/>
      <c r="K47" s="29"/>
    </row>
    <row r="48" spans="1:11" x14ac:dyDescent="0.35">
      <c r="C48" s="29"/>
      <c r="D48" s="29"/>
      <c r="E48" s="29"/>
      <c r="F48" s="29"/>
      <c r="G48" s="29"/>
      <c r="H48" s="29"/>
      <c r="K48" s="29"/>
    </row>
    <row r="49" spans="1:11" x14ac:dyDescent="0.35">
      <c r="A49" s="4" t="s">
        <v>64</v>
      </c>
      <c r="B49" s="9">
        <v>148</v>
      </c>
      <c r="C49" s="29"/>
      <c r="D49" s="4" t="s">
        <v>50</v>
      </c>
      <c r="E49" s="38">
        <f>E40/E39</f>
        <v>0.62151394422310313</v>
      </c>
      <c r="F49" s="38">
        <f>F40/F39</f>
        <v>0.62151394422310302</v>
      </c>
      <c r="G49" s="38">
        <f>G40/G39</f>
        <v>0.62151394422310302</v>
      </c>
      <c r="H49" s="29"/>
      <c r="K49" s="29"/>
    </row>
    <row r="50" spans="1:11" x14ac:dyDescent="0.35">
      <c r="C50" s="29"/>
      <c r="D50" s="4" t="s">
        <v>51</v>
      </c>
      <c r="E50" s="38">
        <f>E40/E41</f>
        <v>0.52786815562464651</v>
      </c>
      <c r="F50" s="38">
        <f>F40/F41</f>
        <v>0.5278681556246464</v>
      </c>
      <c r="G50" s="38">
        <f>G40/G41</f>
        <v>0.52786815562464651</v>
      </c>
      <c r="H50" s="29"/>
      <c r="K50" s="29"/>
    </row>
    <row r="51" spans="1:11" x14ac:dyDescent="0.35">
      <c r="A51" s="4" t="s">
        <v>65</v>
      </c>
      <c r="B51" s="9">
        <v>-1.7629999999999999</v>
      </c>
      <c r="C51" s="29"/>
      <c r="D51" s="4" t="s">
        <v>52</v>
      </c>
      <c r="E51" s="38">
        <f>E39/E41</f>
        <v>0.84932632731914892</v>
      </c>
      <c r="F51" s="38">
        <f>F39/F41</f>
        <v>0.84932632731914881</v>
      </c>
      <c r="G51" s="38">
        <f>G39/G41</f>
        <v>0.84932632731914892</v>
      </c>
      <c r="H51" s="29"/>
      <c r="K51" s="29"/>
    </row>
    <row r="52" spans="1:11" x14ac:dyDescent="0.35">
      <c r="A52" s="4" t="s">
        <v>66</v>
      </c>
      <c r="B52" s="9">
        <v>45.372</v>
      </c>
      <c r="C52" s="29"/>
      <c r="D52" s="4" t="s">
        <v>53</v>
      </c>
      <c r="E52" s="38">
        <f>E39/E40</f>
        <v>1.6089743589743706</v>
      </c>
      <c r="F52" s="38">
        <f>F39/F40</f>
        <v>1.6089743589743706</v>
      </c>
      <c r="G52" s="38">
        <f>G39/G40</f>
        <v>1.6089743589743706</v>
      </c>
      <c r="H52" s="29"/>
      <c r="K52" s="29"/>
    </row>
    <row r="53" spans="1:11" x14ac:dyDescent="0.35">
      <c r="A53" s="4" t="s">
        <v>67</v>
      </c>
      <c r="B53" s="9">
        <v>-2.0139999999999998</v>
      </c>
      <c r="C53" s="29"/>
      <c r="D53" s="29"/>
      <c r="E53" s="29"/>
      <c r="F53" s="29"/>
      <c r="G53" s="29"/>
      <c r="H53" s="29"/>
      <c r="K53" s="29"/>
    </row>
    <row r="54" spans="1:11" x14ac:dyDescent="0.35">
      <c r="A54" s="4" t="s">
        <v>68</v>
      </c>
      <c r="B54" s="9">
        <v>45.527999999999999</v>
      </c>
      <c r="C54" s="29"/>
      <c r="D54" s="33" t="s">
        <v>73</v>
      </c>
      <c r="E54" s="23">
        <f>DEGREES(ATAN2(G36,F36))</f>
        <v>58.138472464019642</v>
      </c>
      <c r="F54" s="23">
        <f>DEGREES(ATAN2(G36,F36))</f>
        <v>58.138472464019642</v>
      </c>
      <c r="G54" s="23">
        <f>DEGREES(ATAN2(G36,F36))</f>
        <v>58.138472464019642</v>
      </c>
      <c r="H54" s="29"/>
      <c r="K54" s="29"/>
    </row>
    <row r="55" spans="1:11" x14ac:dyDescent="0.35">
      <c r="A55" s="29"/>
      <c r="B55" s="29"/>
      <c r="C55" s="29"/>
      <c r="D55" s="29"/>
      <c r="E55" s="29"/>
      <c r="F55" s="29"/>
      <c r="G55" s="29"/>
      <c r="H55" s="29"/>
      <c r="K55" s="29"/>
    </row>
    <row r="56" spans="1:11" x14ac:dyDescent="0.35">
      <c r="A56" s="29"/>
      <c r="B56" s="29"/>
      <c r="C56" s="29"/>
      <c r="D56" s="29"/>
      <c r="E56" s="29"/>
      <c r="F56" s="29"/>
      <c r="G56" s="29"/>
      <c r="H56" s="29"/>
      <c r="K56" s="29"/>
    </row>
    <row r="57" spans="1:11" x14ac:dyDescent="0.35">
      <c r="A57" s="29"/>
      <c r="B57" s="4"/>
      <c r="C57" s="4"/>
      <c r="F57" s="4" t="s">
        <v>48</v>
      </c>
      <c r="G57" s="4"/>
      <c r="H57" s="29"/>
      <c r="K57" s="29"/>
    </row>
    <row r="58" spans="1:11" x14ac:dyDescent="0.35">
      <c r="A58" s="29"/>
      <c r="B58" s="4"/>
      <c r="C58" s="4"/>
      <c r="F58" s="4" t="s">
        <v>20</v>
      </c>
      <c r="G58" s="29"/>
      <c r="H58" s="29"/>
      <c r="K58" s="29"/>
    </row>
    <row r="59" spans="1:11" x14ac:dyDescent="0.35">
      <c r="A59" s="29"/>
      <c r="B59" s="4"/>
      <c r="C59" s="4"/>
      <c r="F59" s="4" t="s">
        <v>77</v>
      </c>
      <c r="G59" s="4" t="s">
        <v>20</v>
      </c>
      <c r="H59" s="29"/>
      <c r="K59" s="29"/>
    </row>
    <row r="60" spans="1:11" x14ac:dyDescent="0.35">
      <c r="A60" s="29"/>
      <c r="B60" s="4"/>
      <c r="C60" s="4"/>
      <c r="F60" s="4" t="s">
        <v>57</v>
      </c>
      <c r="G60" s="4" t="s">
        <v>31</v>
      </c>
      <c r="H60" s="29"/>
      <c r="K60" s="29"/>
    </row>
    <row r="61" spans="1:11" x14ac:dyDescent="0.35">
      <c r="A61" s="29"/>
      <c r="B61" s="43"/>
      <c r="C61" s="31"/>
      <c r="D61" s="31"/>
      <c r="F61" s="23">
        <f>90+DEGREES(ATAN(F36/G36))</f>
        <v>148.13847246401963</v>
      </c>
      <c r="G61" s="42">
        <f>SUM(B61:F61)-B49</f>
        <v>0.13847246401962821</v>
      </c>
      <c r="H61" s="29"/>
      <c r="K61" s="29"/>
    </row>
    <row r="62" spans="1:11" x14ac:dyDescent="0.35">
      <c r="A62" s="29"/>
      <c r="B62" s="29"/>
      <c r="C62" s="29"/>
      <c r="D62" s="29"/>
      <c r="E62" s="29"/>
      <c r="F62" s="29"/>
      <c r="G62" s="29"/>
      <c r="H62" s="29"/>
      <c r="K62" s="29"/>
    </row>
    <row r="63" spans="1:11" x14ac:dyDescent="0.35">
      <c r="A63" s="29"/>
      <c r="B63" s="29"/>
      <c r="C63" s="29"/>
      <c r="D63" s="29"/>
      <c r="E63" s="29"/>
      <c r="F63" s="29"/>
      <c r="G63" s="29"/>
      <c r="H63" s="29"/>
      <c r="K63" s="29"/>
    </row>
    <row r="64" spans="1:11" x14ac:dyDescent="0.35">
      <c r="A64" s="29"/>
      <c r="B64" s="29"/>
      <c r="C64" s="29"/>
      <c r="D64" s="29"/>
      <c r="E64" s="29"/>
      <c r="F64" s="29"/>
      <c r="G64" s="29"/>
      <c r="H64" s="29"/>
      <c r="K64" s="29"/>
    </row>
    <row r="65" spans="1:11" x14ac:dyDescent="0.35">
      <c r="A65" s="29"/>
      <c r="B65" s="29"/>
      <c r="C65" s="29"/>
      <c r="D65" s="29"/>
      <c r="E65" s="29"/>
      <c r="F65" s="29"/>
      <c r="G65" s="29"/>
      <c r="H65" s="29"/>
      <c r="K65" s="29"/>
    </row>
    <row r="66" spans="1:11" x14ac:dyDescent="0.35">
      <c r="A66" s="28"/>
      <c r="B66" s="29"/>
      <c r="C66" s="29"/>
      <c r="D66" s="32"/>
      <c r="E66" s="29"/>
      <c r="F66" s="29"/>
      <c r="G66" s="29"/>
      <c r="H66" s="29"/>
      <c r="J66" s="46"/>
      <c r="K66" s="47"/>
    </row>
    <row r="67" spans="1:11" x14ac:dyDescent="0.35">
      <c r="A67" s="28"/>
      <c r="B67" s="29"/>
      <c r="C67" s="29"/>
      <c r="D67" s="32"/>
      <c r="E67" s="29"/>
      <c r="F67" s="29"/>
      <c r="G67" s="29"/>
      <c r="H67" s="29"/>
      <c r="K67" s="29"/>
    </row>
    <row r="68" spans="1:11" x14ac:dyDescent="0.35">
      <c r="A68" s="6"/>
      <c r="B68" s="40"/>
      <c r="C68" s="29"/>
      <c r="D68" s="45"/>
      <c r="E68" s="29"/>
      <c r="F68" s="4"/>
      <c r="G68" s="4"/>
      <c r="H68" s="29"/>
      <c r="I68" s="4"/>
      <c r="J68" s="4"/>
      <c r="K68" s="29"/>
    </row>
    <row r="69" spans="1:11" x14ac:dyDescent="0.35">
      <c r="C69" s="29"/>
      <c r="D69" s="29"/>
      <c r="E69" s="29"/>
      <c r="F69" s="20"/>
      <c r="G69" s="20"/>
      <c r="H69" s="29"/>
      <c r="I69" s="47"/>
      <c r="J69" s="46"/>
      <c r="K69" s="29"/>
    </row>
    <row r="70" spans="1:11" x14ac:dyDescent="0.35">
      <c r="A70" s="4"/>
      <c r="B70" s="37"/>
      <c r="C70" s="29"/>
      <c r="D70" s="9"/>
      <c r="E70" s="29"/>
      <c r="F70" s="29"/>
      <c r="G70" s="29"/>
      <c r="H70" s="29"/>
      <c r="K70" s="29"/>
    </row>
    <row r="71" spans="1:11" x14ac:dyDescent="0.35">
      <c r="A71" s="4"/>
      <c r="B71" s="9"/>
      <c r="C71" s="29"/>
      <c r="D71" s="9"/>
      <c r="E71" s="4"/>
      <c r="F71" s="4"/>
      <c r="G71" s="4"/>
      <c r="H71" s="4"/>
      <c r="K71" s="33"/>
    </row>
    <row r="72" spans="1:11" x14ac:dyDescent="0.35">
      <c r="A72" s="4"/>
      <c r="B72" s="9"/>
      <c r="C72" s="9"/>
      <c r="D72" s="4"/>
      <c r="E72" s="23"/>
      <c r="F72" s="23"/>
      <c r="G72" s="23"/>
      <c r="H72" s="4"/>
      <c r="K72" s="33"/>
    </row>
    <row r="73" spans="1:11" x14ac:dyDescent="0.35">
      <c r="A73" s="4"/>
      <c r="B73" s="9"/>
      <c r="C73" s="9"/>
      <c r="D73" s="4"/>
      <c r="E73" s="23"/>
      <c r="F73" s="23"/>
      <c r="G73" s="23"/>
      <c r="H73" s="29"/>
      <c r="K73" s="29"/>
    </row>
    <row r="74" spans="1:11" x14ac:dyDescent="0.35">
      <c r="C74" s="35"/>
      <c r="D74" s="26"/>
      <c r="E74" s="23"/>
      <c r="F74" s="23"/>
      <c r="G74" s="23"/>
      <c r="H74" s="29"/>
      <c r="K74" s="29"/>
    </row>
    <row r="75" spans="1:11" x14ac:dyDescent="0.35">
      <c r="A75" s="4"/>
      <c r="B75" s="44"/>
      <c r="D75" s="29"/>
      <c r="E75" s="29"/>
      <c r="F75" s="29"/>
      <c r="G75" s="29"/>
      <c r="H75" s="29"/>
      <c r="K75" s="29"/>
    </row>
    <row r="76" spans="1:11" x14ac:dyDescent="0.35">
      <c r="A76" s="4"/>
      <c r="B76" s="35"/>
      <c r="C76" s="29"/>
      <c r="D76" s="26"/>
      <c r="E76" s="35"/>
      <c r="F76" s="35"/>
      <c r="G76" s="35"/>
      <c r="H76" s="29"/>
      <c r="K76" s="29"/>
    </row>
    <row r="77" spans="1:11" x14ac:dyDescent="0.35">
      <c r="A77" s="18"/>
      <c r="B77" s="19"/>
      <c r="C77" s="35"/>
      <c r="D77" s="26"/>
      <c r="E77" s="35"/>
      <c r="F77" s="35"/>
      <c r="G77" s="35"/>
      <c r="H77" s="29"/>
      <c r="K77" s="29"/>
    </row>
    <row r="78" spans="1:11" x14ac:dyDescent="0.35">
      <c r="A78" s="18"/>
      <c r="B78" s="20"/>
      <c r="C78" s="9"/>
      <c r="D78" s="29"/>
      <c r="E78" s="29"/>
      <c r="F78" s="29"/>
      <c r="G78" s="29"/>
      <c r="H78" s="29"/>
      <c r="K78" s="29"/>
    </row>
    <row r="79" spans="1:11" x14ac:dyDescent="0.35">
      <c r="A79" s="4"/>
      <c r="B79" s="44"/>
      <c r="C79" s="29"/>
      <c r="D79" s="4"/>
      <c r="E79" s="54"/>
      <c r="F79" s="54"/>
      <c r="G79" s="54"/>
      <c r="H79" s="29"/>
      <c r="K79" s="29"/>
    </row>
    <row r="80" spans="1:11" x14ac:dyDescent="0.35">
      <c r="A80" s="4"/>
      <c r="B80" s="20"/>
      <c r="C80" s="29"/>
      <c r="D80" s="4"/>
      <c r="E80" s="41"/>
      <c r="F80" s="41"/>
      <c r="G80" s="41"/>
      <c r="H80" s="29"/>
      <c r="K80" s="29"/>
    </row>
    <row r="81" spans="1:11" x14ac:dyDescent="0.35">
      <c r="C81" s="29"/>
      <c r="D81" s="29"/>
      <c r="E81" s="29"/>
      <c r="F81" s="29"/>
      <c r="G81" s="29"/>
      <c r="H81" s="29"/>
      <c r="K81" s="29"/>
    </row>
    <row r="82" spans="1:11" x14ac:dyDescent="0.35">
      <c r="A82" s="4"/>
      <c r="B82" s="9"/>
      <c r="C82" s="29"/>
      <c r="D82" s="4"/>
      <c r="E82" s="38"/>
      <c r="F82" s="38"/>
      <c r="G82" s="38"/>
      <c r="H82" s="29"/>
      <c r="K82" s="29"/>
    </row>
    <row r="83" spans="1:11" x14ac:dyDescent="0.35">
      <c r="C83" s="29"/>
      <c r="D83" s="4"/>
      <c r="E83" s="38"/>
      <c r="F83" s="38"/>
      <c r="G83" s="38"/>
      <c r="H83" s="29"/>
      <c r="K83" s="29"/>
    </row>
    <row r="84" spans="1:11" x14ac:dyDescent="0.35">
      <c r="A84" s="4"/>
      <c r="B84" s="9"/>
      <c r="C84" s="29"/>
      <c r="D84" s="4"/>
      <c r="E84" s="38"/>
      <c r="F84" s="38"/>
      <c r="G84" s="38"/>
      <c r="H84" s="29"/>
      <c r="K84" s="29"/>
    </row>
    <row r="85" spans="1:11" x14ac:dyDescent="0.35">
      <c r="A85" s="4"/>
      <c r="B85" s="9"/>
      <c r="C85" s="29"/>
      <c r="D85" s="4"/>
      <c r="E85" s="38"/>
      <c r="F85" s="38"/>
      <c r="G85" s="38"/>
      <c r="H85" s="29"/>
      <c r="K85" s="29"/>
    </row>
    <row r="86" spans="1:11" x14ac:dyDescent="0.35">
      <c r="A86" s="4"/>
      <c r="B86" s="9"/>
      <c r="C86" s="29"/>
      <c r="D86" s="29"/>
      <c r="E86" s="29"/>
      <c r="F86" s="29"/>
      <c r="G86" s="29"/>
      <c r="H86" s="29"/>
      <c r="K86" s="29"/>
    </row>
    <row r="87" spans="1:11" x14ac:dyDescent="0.35">
      <c r="A87" s="4"/>
      <c r="B87" s="9"/>
      <c r="C87" s="29"/>
      <c r="D87" s="33"/>
      <c r="E87" s="23"/>
      <c r="F87" s="23"/>
      <c r="G87" s="23"/>
      <c r="H87" s="29"/>
      <c r="K87" s="29"/>
    </row>
    <row r="88" spans="1:11" x14ac:dyDescent="0.35">
      <c r="A88" s="29"/>
      <c r="B88" s="29"/>
      <c r="C88" s="29"/>
      <c r="D88" s="29"/>
      <c r="E88" s="29"/>
      <c r="F88" s="29"/>
      <c r="G88" s="29"/>
      <c r="H88" s="29"/>
      <c r="K88" s="29"/>
    </row>
    <row r="89" spans="1:11" x14ac:dyDescent="0.35">
      <c r="A89" s="29"/>
      <c r="B89" s="29"/>
      <c r="C89" s="29"/>
      <c r="D89" s="29"/>
      <c r="E89" s="29"/>
      <c r="F89" s="29"/>
      <c r="G89" s="29"/>
      <c r="H89" s="29"/>
      <c r="K89" s="29"/>
    </row>
    <row r="90" spans="1:11" x14ac:dyDescent="0.35">
      <c r="A90" s="29"/>
      <c r="B90" s="4"/>
      <c r="C90" s="4"/>
      <c r="F90" s="4"/>
      <c r="G90" s="4"/>
      <c r="H90" s="29"/>
      <c r="K90" s="29"/>
    </row>
    <row r="91" spans="1:11" x14ac:dyDescent="0.35">
      <c r="A91" s="29"/>
      <c r="B91" s="4"/>
      <c r="C91" s="4"/>
      <c r="F91" s="4"/>
      <c r="G91" s="29"/>
      <c r="H91" s="29"/>
      <c r="K91" s="29"/>
    </row>
    <row r="92" spans="1:11" x14ac:dyDescent="0.35">
      <c r="A92" s="29"/>
      <c r="B92" s="4"/>
      <c r="C92" s="4"/>
      <c r="F92" s="4"/>
      <c r="G92" s="4"/>
      <c r="H92" s="29"/>
      <c r="K92" s="29"/>
    </row>
    <row r="93" spans="1:11" x14ac:dyDescent="0.35">
      <c r="A93" s="29"/>
      <c r="B93" s="4"/>
      <c r="C93" s="4"/>
      <c r="F93" s="4"/>
      <c r="G93" s="4"/>
      <c r="H93" s="29"/>
      <c r="K93" s="29"/>
    </row>
    <row r="94" spans="1:11" x14ac:dyDescent="0.35">
      <c r="A94" s="29"/>
      <c r="B94" s="43"/>
      <c r="C94" s="31"/>
      <c r="D94" s="31"/>
      <c r="F94" s="23"/>
      <c r="G94" s="42"/>
      <c r="H94" s="29"/>
      <c r="K94" s="29"/>
    </row>
    <row r="95" spans="1:11" x14ac:dyDescent="0.35">
      <c r="A95" s="29"/>
      <c r="B95" s="29"/>
      <c r="C95" s="29"/>
      <c r="D95" s="29"/>
      <c r="E95" s="29"/>
      <c r="F95" s="29"/>
      <c r="G95" s="29"/>
      <c r="H95" s="29"/>
      <c r="K95" s="29"/>
    </row>
    <row r="96" spans="1:11" x14ac:dyDescent="0.35">
      <c r="A96" s="29"/>
      <c r="B96" s="29"/>
      <c r="C96" s="29"/>
      <c r="D96" s="29"/>
      <c r="E96" s="29"/>
      <c r="F96" s="29"/>
      <c r="G96" s="29"/>
      <c r="H96" s="29"/>
      <c r="K96" s="29"/>
    </row>
    <row r="97" spans="1:11" x14ac:dyDescent="0.35">
      <c r="A97" s="29"/>
      <c r="B97" s="29"/>
      <c r="C97" s="29"/>
      <c r="D97" s="29"/>
      <c r="E97" s="29"/>
      <c r="F97" s="29"/>
      <c r="G97" s="29"/>
      <c r="H97" s="29"/>
      <c r="K97" s="29"/>
    </row>
    <row r="98" spans="1:11" x14ac:dyDescent="0.35">
      <c r="A98" s="29"/>
      <c r="B98" s="29"/>
      <c r="C98" s="29"/>
      <c r="D98" s="29"/>
      <c r="E98" s="29"/>
      <c r="F98" s="29"/>
      <c r="G98" s="29"/>
      <c r="H98" s="29"/>
      <c r="K98" s="29"/>
    </row>
    <row r="99" spans="1:11" x14ac:dyDescent="0.35">
      <c r="A99" s="28"/>
      <c r="B99" s="29"/>
      <c r="C99" s="29"/>
      <c r="D99" s="32"/>
      <c r="E99" s="29"/>
      <c r="F99" s="29"/>
      <c r="G99" s="29"/>
      <c r="H99" s="29"/>
      <c r="J99" s="46"/>
      <c r="K99" s="47"/>
    </row>
    <row r="100" spans="1:11" x14ac:dyDescent="0.35">
      <c r="A100" s="28"/>
      <c r="B100" s="29"/>
      <c r="C100" s="29"/>
      <c r="D100" s="32"/>
      <c r="E100" s="29"/>
      <c r="F100" s="29"/>
      <c r="G100" s="29"/>
      <c r="H100" s="29"/>
      <c r="K100" s="29"/>
    </row>
    <row r="101" spans="1:11" x14ac:dyDescent="0.35">
      <c r="A101" s="6"/>
      <c r="B101" s="40"/>
      <c r="C101" s="29"/>
      <c r="D101" s="45"/>
      <c r="E101" s="29"/>
      <c r="F101" s="4"/>
      <c r="G101" s="4"/>
      <c r="H101" s="29"/>
      <c r="I101" s="4"/>
      <c r="J101" s="4"/>
      <c r="K101" s="29"/>
    </row>
    <row r="102" spans="1:11" x14ac:dyDescent="0.35">
      <c r="C102" s="29"/>
      <c r="D102" s="29"/>
      <c r="E102" s="29"/>
      <c r="F102" s="20"/>
      <c r="G102" s="20"/>
      <c r="H102" s="29"/>
      <c r="I102" s="47"/>
      <c r="J102" s="46"/>
      <c r="K102" s="29"/>
    </row>
    <row r="103" spans="1:11" x14ac:dyDescent="0.35">
      <c r="A103" s="4"/>
      <c r="B103" s="37"/>
      <c r="C103" s="29"/>
      <c r="D103" s="9"/>
      <c r="E103" s="29"/>
      <c r="F103" s="29"/>
      <c r="G103" s="29"/>
      <c r="H103" s="29"/>
      <c r="K103" s="29"/>
    </row>
    <row r="104" spans="1:11" x14ac:dyDescent="0.35">
      <c r="A104" s="4"/>
      <c r="B104" s="9"/>
      <c r="C104" s="29"/>
      <c r="D104" s="9"/>
      <c r="E104" s="4"/>
      <c r="F104" s="4"/>
      <c r="G104" s="4"/>
      <c r="H104" s="4"/>
      <c r="K104" s="33"/>
    </row>
    <row r="105" spans="1:11" x14ac:dyDescent="0.35">
      <c r="A105" s="4"/>
      <c r="B105" s="9"/>
      <c r="C105" s="29"/>
      <c r="D105" s="4"/>
      <c r="E105" s="23"/>
      <c r="F105" s="23"/>
      <c r="G105" s="23"/>
      <c r="H105" s="4"/>
      <c r="K105" s="33"/>
    </row>
    <row r="106" spans="1:11" x14ac:dyDescent="0.35">
      <c r="A106" s="4"/>
      <c r="B106" s="9"/>
      <c r="C106" s="9"/>
      <c r="D106" s="4"/>
      <c r="E106" s="23"/>
      <c r="F106" s="23"/>
      <c r="G106" s="23"/>
      <c r="H106" s="29"/>
      <c r="K106" s="29"/>
    </row>
    <row r="107" spans="1:11" x14ac:dyDescent="0.35">
      <c r="C107" s="35"/>
      <c r="D107" s="26"/>
      <c r="E107" s="23"/>
      <c r="F107" s="23"/>
      <c r="G107" s="23"/>
      <c r="H107" s="29"/>
      <c r="K107" s="29"/>
    </row>
    <row r="108" spans="1:11" x14ac:dyDescent="0.35">
      <c r="A108" s="4"/>
      <c r="B108" s="44"/>
      <c r="D108" s="29"/>
      <c r="E108" s="29"/>
      <c r="F108" s="29"/>
      <c r="G108" s="29"/>
      <c r="H108" s="29"/>
      <c r="K108" s="29"/>
    </row>
    <row r="109" spans="1:11" x14ac:dyDescent="0.35">
      <c r="A109" s="4"/>
      <c r="B109" s="35"/>
      <c r="C109" s="29"/>
      <c r="D109" s="26"/>
      <c r="E109" s="35"/>
      <c r="F109" s="35"/>
      <c r="G109" s="35"/>
      <c r="H109" s="29"/>
      <c r="K109" s="29"/>
    </row>
    <row r="110" spans="1:11" x14ac:dyDescent="0.35">
      <c r="A110" s="18"/>
      <c r="B110" s="19"/>
      <c r="C110" s="35"/>
      <c r="D110" s="26"/>
      <c r="E110" s="35"/>
      <c r="F110" s="35"/>
      <c r="G110" s="35"/>
      <c r="H110" s="29"/>
      <c r="K110" s="29"/>
    </row>
    <row r="111" spans="1:11" x14ac:dyDescent="0.35">
      <c r="A111" s="18"/>
      <c r="B111" s="20"/>
      <c r="C111" s="9"/>
      <c r="D111" s="29"/>
      <c r="E111" s="29"/>
      <c r="F111" s="29"/>
      <c r="G111" s="29"/>
      <c r="H111" s="29"/>
      <c r="K111" s="29"/>
    </row>
    <row r="112" spans="1:11" x14ac:dyDescent="0.35">
      <c r="A112" s="4"/>
      <c r="B112" s="44"/>
      <c r="C112" s="29"/>
      <c r="D112" s="4"/>
      <c r="E112" s="54"/>
      <c r="F112" s="54"/>
      <c r="G112" s="54"/>
      <c r="H112" s="29"/>
      <c r="K112" s="29"/>
    </row>
    <row r="113" spans="1:11" x14ac:dyDescent="0.35">
      <c r="A113" s="4"/>
      <c r="B113" s="20"/>
      <c r="C113" s="29"/>
      <c r="D113" s="4"/>
      <c r="E113" s="41"/>
      <c r="F113" s="41"/>
      <c r="G113" s="41"/>
      <c r="H113" s="29"/>
      <c r="K113" s="29"/>
    </row>
    <row r="114" spans="1:11" x14ac:dyDescent="0.35">
      <c r="C114" s="29"/>
      <c r="D114" s="29"/>
      <c r="E114" s="29"/>
      <c r="F114" s="29"/>
      <c r="G114" s="29"/>
      <c r="H114" s="29"/>
      <c r="K114" s="29"/>
    </row>
    <row r="115" spans="1:11" x14ac:dyDescent="0.35">
      <c r="A115" s="4"/>
      <c r="B115" s="9"/>
      <c r="C115" s="29"/>
      <c r="D115" s="4"/>
      <c r="E115" s="38"/>
      <c r="F115" s="38"/>
      <c r="G115" s="38"/>
      <c r="H115" s="29"/>
      <c r="K115" s="29"/>
    </row>
    <row r="116" spans="1:11" x14ac:dyDescent="0.35">
      <c r="C116" s="29"/>
      <c r="D116" s="4"/>
      <c r="E116" s="38"/>
      <c r="F116" s="38"/>
      <c r="G116" s="38"/>
      <c r="H116" s="29"/>
      <c r="K116" s="29"/>
    </row>
    <row r="117" spans="1:11" x14ac:dyDescent="0.35">
      <c r="A117" s="4"/>
      <c r="B117" s="9"/>
      <c r="C117" s="29"/>
      <c r="D117" s="4"/>
      <c r="E117" s="38"/>
      <c r="F117" s="38"/>
      <c r="G117" s="38"/>
      <c r="H117" s="29"/>
      <c r="K117" s="29"/>
    </row>
    <row r="118" spans="1:11" x14ac:dyDescent="0.35">
      <c r="A118" s="4"/>
      <c r="B118" s="9"/>
      <c r="C118" s="29"/>
      <c r="D118" s="4"/>
      <c r="E118" s="38"/>
      <c r="F118" s="38"/>
      <c r="G118" s="38"/>
      <c r="H118" s="29"/>
      <c r="K118" s="29"/>
    </row>
    <row r="119" spans="1:11" x14ac:dyDescent="0.35">
      <c r="A119" s="4"/>
      <c r="B119" s="9"/>
      <c r="C119" s="29"/>
      <c r="D119" s="29"/>
      <c r="E119" s="29"/>
      <c r="F119" s="29"/>
      <c r="G119" s="29"/>
      <c r="H119" s="29"/>
      <c r="K119" s="29"/>
    </row>
    <row r="120" spans="1:11" x14ac:dyDescent="0.35">
      <c r="A120" s="4"/>
      <c r="B120" s="9"/>
      <c r="C120" s="29"/>
      <c r="D120" s="33"/>
      <c r="E120" s="23"/>
      <c r="F120" s="23"/>
      <c r="G120" s="23"/>
      <c r="H120" s="29"/>
      <c r="K120" s="29"/>
    </row>
    <row r="121" spans="1:11" x14ac:dyDescent="0.35">
      <c r="A121" s="29"/>
      <c r="B121" s="29"/>
      <c r="C121" s="29"/>
      <c r="D121" s="29"/>
      <c r="E121" s="29"/>
      <c r="F121" s="29"/>
      <c r="G121" s="29"/>
      <c r="H121" s="29"/>
      <c r="K121" s="29"/>
    </row>
    <row r="122" spans="1:11" x14ac:dyDescent="0.35">
      <c r="A122" s="29"/>
      <c r="B122" s="29"/>
      <c r="C122" s="29"/>
      <c r="D122" s="29"/>
      <c r="E122" s="29"/>
      <c r="F122" s="29"/>
      <c r="G122" s="29"/>
      <c r="H122" s="29"/>
      <c r="K122" s="29"/>
    </row>
    <row r="123" spans="1:11" x14ac:dyDescent="0.35">
      <c r="A123" s="29"/>
      <c r="B123" s="4"/>
      <c r="C123" s="4"/>
      <c r="F123" s="4"/>
      <c r="G123" s="4"/>
      <c r="H123" s="29"/>
      <c r="K123" s="29"/>
    </row>
    <row r="124" spans="1:11" x14ac:dyDescent="0.35">
      <c r="A124" s="29"/>
      <c r="B124" s="4"/>
      <c r="C124" s="4"/>
      <c r="F124" s="4"/>
      <c r="G124" s="29"/>
      <c r="H124" s="29"/>
      <c r="K124" s="29"/>
    </row>
    <row r="125" spans="1:11" x14ac:dyDescent="0.35">
      <c r="A125" s="29"/>
      <c r="B125" s="4"/>
      <c r="C125" s="4"/>
      <c r="F125" s="4"/>
      <c r="G125" s="4"/>
      <c r="H125" s="29"/>
      <c r="K125" s="29"/>
    </row>
    <row r="126" spans="1:11" x14ac:dyDescent="0.35">
      <c r="A126" s="29"/>
      <c r="B126" s="4"/>
      <c r="C126" s="4"/>
      <c r="F126" s="4"/>
      <c r="G126" s="4"/>
      <c r="H126" s="29"/>
      <c r="K126" s="29"/>
    </row>
    <row r="127" spans="1:11" x14ac:dyDescent="0.35">
      <c r="A127" s="29"/>
      <c r="B127" s="43"/>
      <c r="C127" s="31"/>
      <c r="D127" s="31"/>
      <c r="F127" s="23"/>
      <c r="G127" s="42"/>
      <c r="H127" s="29"/>
      <c r="K127" s="29"/>
    </row>
    <row r="128" spans="1:11" x14ac:dyDescent="0.35">
      <c r="A128" s="29"/>
      <c r="B128" s="29"/>
      <c r="C128" s="29"/>
      <c r="D128" s="29"/>
      <c r="E128" s="29"/>
      <c r="F128" s="29"/>
      <c r="G128" s="29"/>
      <c r="H128" s="29"/>
      <c r="K128" s="29"/>
    </row>
    <row r="129" spans="1:11" x14ac:dyDescent="0.35">
      <c r="A129" s="29"/>
      <c r="B129" s="29"/>
      <c r="C129" s="29"/>
      <c r="D129" s="29"/>
      <c r="E129" s="29"/>
      <c r="F129" s="29"/>
      <c r="G129" s="29"/>
      <c r="H129" s="29"/>
      <c r="K129" s="29"/>
    </row>
    <row r="130" spans="1:11" x14ac:dyDescent="0.35">
      <c r="A130" s="29"/>
      <c r="B130" s="29"/>
      <c r="C130" s="29"/>
      <c r="D130" s="29"/>
      <c r="E130" s="29"/>
      <c r="F130" s="29"/>
      <c r="G130" s="29"/>
      <c r="H130" s="29"/>
      <c r="K130" s="29"/>
    </row>
    <row r="131" spans="1:11" x14ac:dyDescent="0.35">
      <c r="A131" s="29"/>
      <c r="B131" s="29"/>
      <c r="C131" s="29"/>
      <c r="D131" s="29"/>
      <c r="E131" s="29"/>
      <c r="F131" s="29"/>
      <c r="G131" s="29"/>
      <c r="H131" s="29"/>
      <c r="K131" s="29"/>
    </row>
    <row r="132" spans="1:11" x14ac:dyDescent="0.35">
      <c r="A132" s="28"/>
      <c r="B132" s="29"/>
      <c r="C132" s="29"/>
      <c r="D132" s="32"/>
      <c r="E132" s="29"/>
      <c r="F132" s="29"/>
      <c r="G132" s="29"/>
      <c r="H132" s="29"/>
      <c r="J132" s="46"/>
      <c r="K132" s="47"/>
    </row>
    <row r="133" spans="1:11" x14ac:dyDescent="0.35">
      <c r="A133" s="28"/>
      <c r="B133" s="29"/>
      <c r="C133" s="29"/>
      <c r="D133" s="32"/>
      <c r="E133" s="29"/>
      <c r="F133" s="29"/>
      <c r="G133" s="29"/>
      <c r="H133" s="29"/>
      <c r="K133" s="29"/>
    </row>
    <row r="134" spans="1:11" x14ac:dyDescent="0.35">
      <c r="A134" s="6"/>
      <c r="B134" s="40"/>
      <c r="C134" s="29"/>
      <c r="D134" s="45"/>
      <c r="E134" s="29"/>
      <c r="F134" s="4"/>
      <c r="G134" s="4"/>
      <c r="H134" s="29"/>
      <c r="I134" s="4"/>
      <c r="J134" s="4"/>
      <c r="K134" s="29"/>
    </row>
    <row r="135" spans="1:11" x14ac:dyDescent="0.35">
      <c r="C135" s="29"/>
      <c r="D135" s="29"/>
      <c r="E135" s="29"/>
      <c r="F135" s="20"/>
      <c r="G135" s="20"/>
      <c r="H135" s="29"/>
      <c r="I135" s="47"/>
      <c r="J135" s="46"/>
      <c r="K135" s="29"/>
    </row>
    <row r="136" spans="1:11" x14ac:dyDescent="0.35">
      <c r="A136" s="4"/>
      <c r="B136" s="37"/>
      <c r="C136" s="29"/>
      <c r="D136" s="9"/>
      <c r="E136" s="29"/>
      <c r="F136" s="29"/>
      <c r="G136" s="29"/>
      <c r="H136" s="29"/>
      <c r="K136" s="29"/>
    </row>
    <row r="137" spans="1:11" x14ac:dyDescent="0.35">
      <c r="A137" s="4"/>
      <c r="B137" s="9"/>
      <c r="C137" s="29"/>
      <c r="D137" s="9"/>
      <c r="E137" s="4"/>
      <c r="F137" s="4"/>
      <c r="G137" s="4"/>
      <c r="H137" s="4"/>
      <c r="K137" s="33"/>
    </row>
    <row r="138" spans="1:11" x14ac:dyDescent="0.35">
      <c r="A138" s="4"/>
      <c r="B138" s="9"/>
      <c r="C138" s="29"/>
      <c r="D138" s="4"/>
      <c r="E138" s="23"/>
      <c r="F138" s="23"/>
      <c r="G138" s="23"/>
      <c r="H138" s="4"/>
      <c r="K138" s="33"/>
    </row>
    <row r="139" spans="1:11" x14ac:dyDescent="0.35">
      <c r="A139" s="4"/>
      <c r="B139" s="9"/>
      <c r="C139" s="9"/>
      <c r="D139" s="4"/>
      <c r="E139" s="23"/>
      <c r="F139" s="23"/>
      <c r="G139" s="23"/>
      <c r="H139" s="29"/>
      <c r="K139" s="29"/>
    </row>
    <row r="140" spans="1:11" x14ac:dyDescent="0.35">
      <c r="C140" s="35"/>
      <c r="D140" s="26"/>
      <c r="E140" s="23"/>
      <c r="F140" s="23"/>
      <c r="G140" s="23"/>
      <c r="H140" s="29"/>
      <c r="K140" s="29"/>
    </row>
    <row r="141" spans="1:11" x14ac:dyDescent="0.35">
      <c r="A141" s="4"/>
      <c r="B141" s="44"/>
      <c r="D141" s="29"/>
      <c r="E141" s="29"/>
      <c r="F141" s="29"/>
      <c r="G141" s="29"/>
      <c r="H141" s="29"/>
      <c r="K141" s="29"/>
    </row>
    <row r="142" spans="1:11" x14ac:dyDescent="0.35">
      <c r="A142" s="4"/>
      <c r="B142" s="35"/>
      <c r="C142" s="29"/>
      <c r="D142" s="26"/>
      <c r="E142" s="35"/>
      <c r="F142" s="35"/>
      <c r="G142" s="35"/>
      <c r="H142" s="29"/>
      <c r="K142" s="29"/>
    </row>
    <row r="143" spans="1:11" x14ac:dyDescent="0.35">
      <c r="A143" s="18"/>
      <c r="B143" s="19"/>
      <c r="C143" s="35"/>
      <c r="D143" s="26"/>
      <c r="E143" s="35"/>
      <c r="F143" s="35"/>
      <c r="G143" s="35"/>
      <c r="H143" s="29"/>
      <c r="K143" s="29"/>
    </row>
    <row r="144" spans="1:11" x14ac:dyDescent="0.35">
      <c r="A144" s="18"/>
      <c r="B144" s="20"/>
      <c r="C144" s="9"/>
      <c r="D144" s="29"/>
      <c r="E144" s="29"/>
      <c r="F144" s="29"/>
      <c r="G144" s="29"/>
      <c r="H144" s="29"/>
      <c r="K144" s="29"/>
    </row>
    <row r="145" spans="1:11" x14ac:dyDescent="0.35">
      <c r="A145" s="4"/>
      <c r="B145" s="44"/>
      <c r="C145" s="29"/>
      <c r="D145" s="4"/>
      <c r="E145" s="54"/>
      <c r="F145" s="54"/>
      <c r="G145" s="54"/>
      <c r="H145" s="29"/>
      <c r="K145" s="29"/>
    </row>
    <row r="146" spans="1:11" x14ac:dyDescent="0.35">
      <c r="A146" s="4"/>
      <c r="B146" s="20"/>
      <c r="C146" s="29"/>
      <c r="D146" s="4"/>
      <c r="E146" s="41"/>
      <c r="F146" s="41"/>
      <c r="G146" s="41"/>
      <c r="H146" s="29"/>
      <c r="K146" s="29"/>
    </row>
    <row r="147" spans="1:11" x14ac:dyDescent="0.35">
      <c r="C147" s="29"/>
      <c r="D147" s="29"/>
      <c r="E147" s="29"/>
      <c r="F147" s="29"/>
      <c r="G147" s="29"/>
      <c r="H147" s="29"/>
      <c r="K147" s="29"/>
    </row>
    <row r="148" spans="1:11" x14ac:dyDescent="0.35">
      <c r="A148" s="4"/>
      <c r="B148" s="9"/>
      <c r="C148" s="29"/>
      <c r="D148" s="4"/>
      <c r="E148" s="38"/>
      <c r="F148" s="38"/>
      <c r="G148" s="38"/>
      <c r="H148" s="29"/>
      <c r="K148" s="29"/>
    </row>
    <row r="149" spans="1:11" x14ac:dyDescent="0.35">
      <c r="C149" s="29"/>
      <c r="D149" s="4"/>
      <c r="E149" s="38"/>
      <c r="F149" s="38"/>
      <c r="G149" s="38"/>
      <c r="H149" s="29"/>
      <c r="K149" s="29"/>
    </row>
    <row r="150" spans="1:11" x14ac:dyDescent="0.35">
      <c r="A150" s="4"/>
      <c r="B150" s="9"/>
      <c r="C150" s="29"/>
      <c r="D150" s="4"/>
      <c r="E150" s="38"/>
      <c r="F150" s="38"/>
      <c r="G150" s="38"/>
      <c r="H150" s="29"/>
      <c r="K150" s="29"/>
    </row>
    <row r="151" spans="1:11" x14ac:dyDescent="0.35">
      <c r="A151" s="4"/>
      <c r="B151" s="9"/>
      <c r="C151" s="29"/>
      <c r="D151" s="4"/>
      <c r="E151" s="38"/>
      <c r="F151" s="38"/>
      <c r="G151" s="38"/>
      <c r="H151" s="29"/>
      <c r="K151" s="29"/>
    </row>
    <row r="152" spans="1:11" x14ac:dyDescent="0.35">
      <c r="A152" s="4"/>
      <c r="B152" s="9"/>
      <c r="C152" s="29"/>
      <c r="D152" s="29"/>
      <c r="E152" s="29"/>
      <c r="F152" s="29"/>
      <c r="G152" s="29"/>
      <c r="H152" s="29"/>
      <c r="K152" s="29"/>
    </row>
    <row r="153" spans="1:11" x14ac:dyDescent="0.35">
      <c r="A153" s="4"/>
      <c r="B153" s="9"/>
      <c r="C153" s="29"/>
      <c r="D153" s="33"/>
      <c r="E153" s="23"/>
      <c r="F153" s="23"/>
      <c r="G153" s="23"/>
      <c r="H153" s="29"/>
      <c r="K153" s="29"/>
    </row>
    <row r="154" spans="1:11" x14ac:dyDescent="0.35">
      <c r="A154" s="29"/>
      <c r="B154" s="29"/>
      <c r="C154" s="29"/>
      <c r="D154" s="29"/>
      <c r="E154" s="29"/>
      <c r="F154" s="29"/>
      <c r="G154" s="29"/>
      <c r="H154" s="29"/>
      <c r="K154" s="29"/>
    </row>
    <row r="155" spans="1:11" x14ac:dyDescent="0.35">
      <c r="A155" s="29"/>
      <c r="B155" s="29"/>
      <c r="C155" s="29"/>
      <c r="D155" s="29"/>
      <c r="E155" s="29"/>
      <c r="F155" s="29"/>
      <c r="G155" s="29"/>
      <c r="H155" s="29"/>
      <c r="K155" s="29"/>
    </row>
    <row r="156" spans="1:11" x14ac:dyDescent="0.35">
      <c r="A156" s="29"/>
      <c r="B156" s="4"/>
      <c r="C156" s="4"/>
      <c r="F156" s="4"/>
      <c r="G156" s="4"/>
      <c r="H156" s="29"/>
      <c r="K156" s="29"/>
    </row>
    <row r="157" spans="1:11" x14ac:dyDescent="0.35">
      <c r="A157" s="29"/>
      <c r="B157" s="4"/>
      <c r="C157" s="4"/>
      <c r="F157" s="4"/>
      <c r="G157" s="29"/>
      <c r="H157" s="29"/>
      <c r="K157" s="29"/>
    </row>
    <row r="158" spans="1:11" x14ac:dyDescent="0.35">
      <c r="A158" s="29"/>
      <c r="B158" s="4"/>
      <c r="C158" s="4"/>
      <c r="F158" s="4"/>
      <c r="G158" s="4"/>
      <c r="H158" s="29"/>
      <c r="K158" s="29"/>
    </row>
    <row r="159" spans="1:11" x14ac:dyDescent="0.35">
      <c r="A159" s="29"/>
      <c r="B159" s="4"/>
      <c r="C159" s="4"/>
      <c r="F159" s="4"/>
      <c r="G159" s="4"/>
      <c r="H159" s="29"/>
      <c r="K159" s="29"/>
    </row>
    <row r="160" spans="1:11" x14ac:dyDescent="0.35">
      <c r="A160" s="29"/>
      <c r="B160" s="43"/>
      <c r="C160" s="31"/>
      <c r="D160" s="31"/>
      <c r="F160" s="23"/>
      <c r="G160" s="42"/>
      <c r="H160" s="29"/>
      <c r="K160" s="29"/>
    </row>
    <row r="161" spans="1:11" x14ac:dyDescent="0.35">
      <c r="A161" s="29"/>
      <c r="B161" s="29"/>
      <c r="C161" s="29"/>
      <c r="D161" s="29"/>
      <c r="E161" s="29"/>
      <c r="F161" s="29"/>
      <c r="G161" s="29"/>
      <c r="H161" s="29"/>
      <c r="K161" s="29"/>
    </row>
    <row r="162" spans="1:11" x14ac:dyDescent="0.35">
      <c r="A162" s="29"/>
      <c r="B162" s="29"/>
      <c r="C162" s="29"/>
      <c r="D162" s="29"/>
      <c r="E162" s="29"/>
      <c r="F162" s="29"/>
      <c r="G162" s="29"/>
      <c r="H162" s="29"/>
      <c r="K162" s="29"/>
    </row>
    <row r="163" spans="1:11" x14ac:dyDescent="0.35">
      <c r="A163" s="29"/>
      <c r="B163" s="29"/>
      <c r="C163" s="29"/>
      <c r="D163" s="29"/>
      <c r="E163" s="29"/>
      <c r="F163" s="29"/>
      <c r="G163" s="29"/>
      <c r="H163" s="29"/>
      <c r="K163" s="29"/>
    </row>
    <row r="164" spans="1:11" x14ac:dyDescent="0.35">
      <c r="A164" s="29"/>
      <c r="B164" s="29"/>
      <c r="C164" s="29"/>
      <c r="D164" s="29"/>
      <c r="E164" s="29"/>
      <c r="F164" s="29"/>
      <c r="G164" s="29"/>
      <c r="H164" s="29"/>
      <c r="K164" s="29"/>
    </row>
    <row r="165" spans="1:11" x14ac:dyDescent="0.35">
      <c r="A165" s="28"/>
      <c r="B165" s="29"/>
      <c r="C165" s="29"/>
      <c r="D165" s="32"/>
      <c r="E165" s="29"/>
      <c r="F165" s="29"/>
      <c r="G165" s="29"/>
      <c r="H165" s="29"/>
      <c r="J165" s="46"/>
      <c r="K165" s="47"/>
    </row>
    <row r="166" spans="1:11" x14ac:dyDescent="0.35">
      <c r="A166" s="28"/>
      <c r="B166" s="29"/>
      <c r="C166" s="29"/>
      <c r="D166" s="32"/>
      <c r="E166" s="29"/>
      <c r="F166" s="29"/>
      <c r="G166" s="29"/>
      <c r="H166" s="29"/>
      <c r="K166" s="29"/>
    </row>
    <row r="167" spans="1:11" x14ac:dyDescent="0.35">
      <c r="A167" s="6"/>
      <c r="B167" s="40"/>
      <c r="C167" s="29"/>
      <c r="D167" s="45"/>
      <c r="E167" s="29"/>
      <c r="F167" s="4"/>
      <c r="G167" s="4"/>
      <c r="H167" s="29"/>
      <c r="I167" s="4"/>
      <c r="J167" s="4"/>
      <c r="K167" s="29"/>
    </row>
    <row r="168" spans="1:11" x14ac:dyDescent="0.35">
      <c r="C168" s="29"/>
      <c r="D168" s="29"/>
      <c r="E168" s="29"/>
      <c r="F168" s="20"/>
      <c r="G168" s="20"/>
      <c r="H168" s="29"/>
      <c r="I168" s="47"/>
      <c r="J168" s="46"/>
      <c r="K168" s="29"/>
    </row>
    <row r="169" spans="1:11" x14ac:dyDescent="0.35">
      <c r="A169" s="4"/>
      <c r="B169" s="37"/>
      <c r="C169" s="29"/>
      <c r="D169" s="9"/>
      <c r="E169" s="29"/>
      <c r="F169" s="29"/>
      <c r="G169" s="29"/>
      <c r="H169" s="29"/>
      <c r="K169" s="29"/>
    </row>
    <row r="170" spans="1:11" x14ac:dyDescent="0.35">
      <c r="A170" s="4"/>
      <c r="B170" s="9"/>
      <c r="C170" s="29"/>
      <c r="D170" s="9"/>
      <c r="E170" s="4"/>
      <c r="F170" s="4"/>
      <c r="G170" s="4"/>
      <c r="H170" s="4"/>
      <c r="K170" s="33"/>
    </row>
    <row r="171" spans="1:11" x14ac:dyDescent="0.35">
      <c r="A171" s="4"/>
      <c r="B171" s="9"/>
      <c r="C171" s="29"/>
      <c r="D171" s="4"/>
      <c r="E171" s="23"/>
      <c r="F171" s="23"/>
      <c r="G171" s="23"/>
      <c r="H171" s="4"/>
      <c r="K171" s="33"/>
    </row>
    <row r="172" spans="1:11" x14ac:dyDescent="0.35">
      <c r="A172" s="4"/>
      <c r="B172" s="9"/>
      <c r="C172" s="9"/>
      <c r="D172" s="4"/>
      <c r="E172" s="23"/>
      <c r="F172" s="23"/>
      <c r="G172" s="23"/>
      <c r="H172" s="29"/>
      <c r="K172" s="29"/>
    </row>
    <row r="173" spans="1:11" x14ac:dyDescent="0.35">
      <c r="C173" s="35"/>
      <c r="D173" s="26"/>
      <c r="E173" s="23"/>
      <c r="F173" s="23"/>
      <c r="G173" s="23"/>
      <c r="H173" s="29"/>
      <c r="K173" s="29"/>
    </row>
    <row r="174" spans="1:11" x14ac:dyDescent="0.35">
      <c r="A174" s="4"/>
      <c r="B174" s="44"/>
      <c r="D174" s="29"/>
      <c r="E174" s="29"/>
      <c r="F174" s="29"/>
      <c r="G174" s="29"/>
      <c r="H174" s="29"/>
      <c r="K174" s="29"/>
    </row>
    <row r="175" spans="1:11" x14ac:dyDescent="0.35">
      <c r="A175" s="4"/>
      <c r="B175" s="35"/>
      <c r="C175" s="29"/>
      <c r="D175" s="26"/>
      <c r="E175" s="35"/>
      <c r="F175" s="35"/>
      <c r="G175" s="35"/>
      <c r="H175" s="29"/>
      <c r="K175" s="29"/>
    </row>
    <row r="176" spans="1:11" x14ac:dyDescent="0.35">
      <c r="A176" s="18"/>
      <c r="B176" s="19"/>
      <c r="C176" s="35"/>
      <c r="D176" s="26"/>
      <c r="E176" s="35"/>
      <c r="F176" s="35"/>
      <c r="G176" s="35"/>
      <c r="H176" s="29"/>
      <c r="K176" s="29"/>
    </row>
    <row r="177" spans="1:11" x14ac:dyDescent="0.35">
      <c r="A177" s="18"/>
      <c r="B177" s="20"/>
      <c r="C177" s="9"/>
      <c r="D177" s="29"/>
      <c r="E177" s="29"/>
      <c r="F177" s="29"/>
      <c r="G177" s="29"/>
      <c r="H177" s="29"/>
      <c r="K177" s="29"/>
    </row>
    <row r="178" spans="1:11" x14ac:dyDescent="0.35">
      <c r="A178" s="4"/>
      <c r="B178" s="44"/>
      <c r="C178" s="29"/>
      <c r="D178" s="4"/>
      <c r="E178" s="54"/>
      <c r="F178" s="54"/>
      <c r="G178" s="54"/>
      <c r="H178" s="29"/>
      <c r="K178" s="29"/>
    </row>
    <row r="179" spans="1:11" x14ac:dyDescent="0.35">
      <c r="A179" s="4"/>
      <c r="B179" s="20"/>
      <c r="C179" s="29"/>
      <c r="D179" s="4"/>
      <c r="E179" s="41"/>
      <c r="F179" s="41"/>
      <c r="G179" s="41"/>
      <c r="H179" s="29"/>
      <c r="K179" s="29"/>
    </row>
    <row r="180" spans="1:11" x14ac:dyDescent="0.35">
      <c r="C180" s="29"/>
      <c r="D180" s="29"/>
      <c r="E180" s="29"/>
      <c r="F180" s="29"/>
      <c r="G180" s="29"/>
      <c r="H180" s="29"/>
      <c r="K180" s="29"/>
    </row>
    <row r="181" spans="1:11" x14ac:dyDescent="0.35">
      <c r="A181" s="4"/>
      <c r="B181" s="9"/>
      <c r="C181" s="29"/>
      <c r="D181" s="4"/>
      <c r="E181" s="38"/>
      <c r="F181" s="38"/>
      <c r="G181" s="38"/>
      <c r="H181" s="29"/>
      <c r="K181" s="29"/>
    </row>
    <row r="182" spans="1:11" x14ac:dyDescent="0.35">
      <c r="C182" s="29"/>
      <c r="D182" s="4"/>
      <c r="E182" s="38"/>
      <c r="F182" s="38"/>
      <c r="G182" s="38"/>
      <c r="H182" s="29"/>
      <c r="K182" s="29"/>
    </row>
    <row r="183" spans="1:11" x14ac:dyDescent="0.35">
      <c r="A183" s="4"/>
      <c r="B183" s="9"/>
      <c r="C183" s="29"/>
      <c r="D183" s="4"/>
      <c r="E183" s="38"/>
      <c r="F183" s="38"/>
      <c r="G183" s="38"/>
      <c r="H183" s="29"/>
      <c r="K183" s="29"/>
    </row>
    <row r="184" spans="1:11" x14ac:dyDescent="0.35">
      <c r="A184" s="4"/>
      <c r="B184" s="9"/>
      <c r="C184" s="29"/>
      <c r="D184" s="4"/>
      <c r="E184" s="38"/>
      <c r="F184" s="38"/>
      <c r="G184" s="38"/>
      <c r="H184" s="29"/>
      <c r="K184" s="29"/>
    </row>
    <row r="185" spans="1:11" x14ac:dyDescent="0.35">
      <c r="A185" s="4"/>
      <c r="B185" s="9"/>
      <c r="C185" s="29"/>
      <c r="D185" s="29"/>
      <c r="E185" s="29"/>
      <c r="F185" s="29"/>
      <c r="G185" s="29"/>
      <c r="H185" s="29"/>
      <c r="K185" s="29"/>
    </row>
    <row r="186" spans="1:11" x14ac:dyDescent="0.35">
      <c r="A186" s="4"/>
      <c r="B186" s="9"/>
      <c r="C186" s="29"/>
      <c r="D186" s="33"/>
      <c r="E186" s="23"/>
      <c r="F186" s="23"/>
      <c r="G186" s="23"/>
      <c r="H186" s="29"/>
      <c r="K186" s="29"/>
    </row>
    <row r="187" spans="1:11" x14ac:dyDescent="0.35">
      <c r="A187" s="29"/>
      <c r="B187" s="29"/>
      <c r="C187" s="29"/>
      <c r="D187" s="29"/>
      <c r="E187" s="29"/>
      <c r="F187" s="29"/>
      <c r="G187" s="29"/>
      <c r="H187" s="29"/>
      <c r="K187" s="29"/>
    </row>
    <row r="188" spans="1:11" x14ac:dyDescent="0.35">
      <c r="A188" s="29"/>
      <c r="B188" s="29"/>
      <c r="C188" s="29"/>
      <c r="D188" s="29"/>
      <c r="E188" s="29"/>
      <c r="F188" s="29"/>
      <c r="G188" s="29"/>
      <c r="H188" s="29"/>
      <c r="K188" s="29"/>
    </row>
    <row r="189" spans="1:11" x14ac:dyDescent="0.35">
      <c r="A189" s="29"/>
      <c r="B189" s="4"/>
      <c r="C189" s="4"/>
      <c r="F189" s="4"/>
      <c r="G189" s="4"/>
      <c r="H189" s="29"/>
      <c r="K189" s="29"/>
    </row>
    <row r="190" spans="1:11" x14ac:dyDescent="0.35">
      <c r="A190" s="29"/>
      <c r="B190" s="4"/>
      <c r="C190" s="4"/>
      <c r="F190" s="4"/>
      <c r="G190" s="29"/>
      <c r="H190" s="29"/>
      <c r="K190" s="29"/>
    </row>
    <row r="191" spans="1:11" x14ac:dyDescent="0.35">
      <c r="A191" s="29"/>
      <c r="B191" s="4"/>
      <c r="C191" s="4"/>
      <c r="F191" s="4"/>
      <c r="G191" s="4"/>
      <c r="H191" s="29"/>
      <c r="K191" s="29"/>
    </row>
    <row r="192" spans="1:11" x14ac:dyDescent="0.35">
      <c r="A192" s="29"/>
      <c r="B192" s="4"/>
      <c r="C192" s="4"/>
      <c r="F192" s="4"/>
      <c r="G192" s="4"/>
      <c r="H192" s="29"/>
      <c r="K192" s="29"/>
    </row>
    <row r="193" spans="1:11" x14ac:dyDescent="0.35">
      <c r="A193" s="29"/>
      <c r="B193" s="43"/>
      <c r="C193" s="31"/>
      <c r="D193" s="31"/>
      <c r="F193" s="23"/>
      <c r="G193" s="42"/>
      <c r="H193" s="29"/>
      <c r="K193" s="29"/>
    </row>
    <row r="194" spans="1:11" x14ac:dyDescent="0.35">
      <c r="A194" s="29"/>
      <c r="B194" s="29"/>
      <c r="C194" s="29"/>
      <c r="D194" s="29"/>
      <c r="E194" s="29"/>
      <c r="F194" s="29"/>
      <c r="G194" s="29"/>
      <c r="H194" s="29"/>
      <c r="K194" s="29"/>
    </row>
    <row r="195" spans="1:11" x14ac:dyDescent="0.35">
      <c r="A195" s="29"/>
      <c r="B195" s="29"/>
      <c r="C195" s="29"/>
      <c r="D195" s="29"/>
      <c r="E195" s="29"/>
      <c r="F195" s="29"/>
      <c r="G195" s="29"/>
      <c r="H195" s="29"/>
      <c r="K195" s="29"/>
    </row>
    <row r="196" spans="1:11" x14ac:dyDescent="0.35">
      <c r="A196" s="29"/>
      <c r="B196" s="29"/>
      <c r="C196" s="29"/>
      <c r="D196" s="29"/>
      <c r="E196" s="29"/>
      <c r="F196" s="29"/>
      <c r="G196" s="29"/>
      <c r="H196" s="29"/>
      <c r="K196" s="29"/>
    </row>
    <row r="197" spans="1:11" x14ac:dyDescent="0.35">
      <c r="A197" s="29"/>
      <c r="B197" s="29"/>
      <c r="C197" s="29"/>
      <c r="D197" s="29"/>
      <c r="E197" s="29"/>
      <c r="F197" s="29"/>
      <c r="G197" s="29"/>
      <c r="H197" s="29"/>
      <c r="K197" s="29"/>
    </row>
    <row r="198" spans="1:11" x14ac:dyDescent="0.35">
      <c r="A198" s="28"/>
      <c r="B198" s="29"/>
      <c r="C198" s="29"/>
      <c r="D198" s="32"/>
      <c r="E198" s="29"/>
      <c r="F198" s="29"/>
      <c r="G198" s="29"/>
      <c r="H198" s="29"/>
      <c r="J198" s="46"/>
      <c r="K198" s="47"/>
    </row>
    <row r="199" spans="1:11" x14ac:dyDescent="0.35">
      <c r="A199" s="28"/>
      <c r="B199" s="29"/>
      <c r="C199" s="29"/>
      <c r="D199" s="32"/>
      <c r="E199" s="29"/>
      <c r="F199" s="29"/>
      <c r="G199" s="29"/>
      <c r="H199" s="29"/>
      <c r="K199" s="29"/>
    </row>
    <row r="200" spans="1:11" x14ac:dyDescent="0.35">
      <c r="A200" s="6"/>
      <c r="B200" s="40"/>
      <c r="C200" s="29"/>
      <c r="D200" s="45"/>
      <c r="E200" s="29"/>
      <c r="F200" s="4"/>
      <c r="G200" s="4"/>
      <c r="H200" s="29"/>
      <c r="I200" s="4"/>
      <c r="J200" s="4"/>
      <c r="K200" s="29"/>
    </row>
    <row r="201" spans="1:11" x14ac:dyDescent="0.35">
      <c r="C201" s="29"/>
      <c r="D201" s="29"/>
      <c r="E201" s="29"/>
      <c r="F201" s="20"/>
      <c r="G201" s="20"/>
      <c r="H201" s="29"/>
      <c r="I201" s="47"/>
      <c r="J201" s="46"/>
      <c r="K201" s="29"/>
    </row>
    <row r="202" spans="1:11" x14ac:dyDescent="0.35">
      <c r="A202" s="4"/>
      <c r="B202" s="37"/>
      <c r="C202" s="29"/>
      <c r="D202" s="9"/>
      <c r="E202" s="29"/>
      <c r="F202" s="29"/>
      <c r="G202" s="29"/>
      <c r="H202" s="29"/>
      <c r="K202" s="29"/>
    </row>
    <row r="203" spans="1:11" x14ac:dyDescent="0.35">
      <c r="A203" s="4"/>
      <c r="B203" s="9"/>
      <c r="C203" s="29"/>
      <c r="D203" s="9"/>
      <c r="E203" s="4"/>
      <c r="F203" s="4"/>
      <c r="G203" s="4"/>
      <c r="H203" s="4"/>
      <c r="K203" s="33"/>
    </row>
    <row r="204" spans="1:11" x14ac:dyDescent="0.35">
      <c r="A204" s="4"/>
      <c r="B204" s="9"/>
      <c r="C204" s="29"/>
      <c r="D204" s="4"/>
      <c r="E204" s="23"/>
      <c r="F204" s="23"/>
      <c r="G204" s="23"/>
      <c r="H204" s="4"/>
      <c r="K204" s="33"/>
    </row>
    <row r="205" spans="1:11" x14ac:dyDescent="0.35">
      <c r="A205" s="4"/>
      <c r="B205" s="9"/>
      <c r="C205" s="9"/>
      <c r="D205" s="4"/>
      <c r="E205" s="23"/>
      <c r="F205" s="23"/>
      <c r="G205" s="23"/>
      <c r="H205" s="29"/>
      <c r="K205" s="29"/>
    </row>
    <row r="206" spans="1:11" x14ac:dyDescent="0.35">
      <c r="C206" s="35"/>
      <c r="D206" s="26"/>
      <c r="E206" s="23"/>
      <c r="F206" s="23"/>
      <c r="G206" s="23"/>
      <c r="H206" s="29"/>
      <c r="K206" s="29"/>
    </row>
    <row r="207" spans="1:11" x14ac:dyDescent="0.35">
      <c r="A207" s="4"/>
      <c r="B207" s="44"/>
      <c r="D207" s="29"/>
      <c r="E207" s="29"/>
      <c r="F207" s="29"/>
      <c r="G207" s="29"/>
      <c r="H207" s="29"/>
      <c r="K207" s="29"/>
    </row>
    <row r="208" spans="1:11" x14ac:dyDescent="0.35">
      <c r="A208" s="4"/>
      <c r="B208" s="35"/>
      <c r="C208" s="29"/>
      <c r="D208" s="26"/>
      <c r="E208" s="35"/>
      <c r="F208" s="35"/>
      <c r="G208" s="35"/>
      <c r="H208" s="29"/>
      <c r="K208" s="29"/>
    </row>
    <row r="209" spans="1:11" x14ac:dyDescent="0.35">
      <c r="A209" s="18"/>
      <c r="B209" s="19"/>
      <c r="C209" s="35"/>
      <c r="D209" s="26"/>
      <c r="E209" s="35"/>
      <c r="F209" s="35"/>
      <c r="G209" s="35"/>
      <c r="H209" s="29"/>
      <c r="K209" s="29"/>
    </row>
    <row r="210" spans="1:11" x14ac:dyDescent="0.35">
      <c r="A210" s="18"/>
      <c r="B210" s="20"/>
      <c r="C210" s="9"/>
      <c r="D210" s="29"/>
      <c r="E210" s="29"/>
      <c r="F210" s="29"/>
      <c r="G210" s="29"/>
      <c r="H210" s="29"/>
      <c r="K210" s="29"/>
    </row>
    <row r="211" spans="1:11" x14ac:dyDescent="0.35">
      <c r="A211" s="4"/>
      <c r="B211" s="44"/>
      <c r="C211" s="29"/>
      <c r="D211" s="4"/>
      <c r="E211" s="54"/>
      <c r="F211" s="54"/>
      <c r="G211" s="54"/>
      <c r="H211" s="29"/>
      <c r="K211" s="29"/>
    </row>
    <row r="212" spans="1:11" x14ac:dyDescent="0.35">
      <c r="A212" s="4"/>
      <c r="B212" s="20"/>
      <c r="C212" s="29"/>
      <c r="D212" s="4"/>
      <c r="E212" s="41"/>
      <c r="F212" s="41"/>
      <c r="G212" s="41"/>
      <c r="H212" s="29"/>
      <c r="K212" s="29"/>
    </row>
    <row r="213" spans="1:11" x14ac:dyDescent="0.35">
      <c r="C213" s="29"/>
      <c r="D213" s="29"/>
      <c r="E213" s="29"/>
      <c r="F213" s="29"/>
      <c r="G213" s="29"/>
      <c r="H213" s="29"/>
      <c r="K213" s="29"/>
    </row>
    <row r="214" spans="1:11" x14ac:dyDescent="0.35">
      <c r="A214" s="4"/>
      <c r="B214" s="9"/>
      <c r="C214" s="29"/>
      <c r="D214" s="4"/>
      <c r="E214" s="38"/>
      <c r="F214" s="38"/>
      <c r="G214" s="38"/>
      <c r="H214" s="29"/>
      <c r="K214" s="29"/>
    </row>
    <row r="215" spans="1:11" x14ac:dyDescent="0.35">
      <c r="C215" s="29"/>
      <c r="D215" s="4"/>
      <c r="E215" s="38"/>
      <c r="F215" s="38"/>
      <c r="G215" s="38"/>
      <c r="H215" s="29"/>
      <c r="K215" s="29"/>
    </row>
    <row r="216" spans="1:11" x14ac:dyDescent="0.35">
      <c r="A216" s="4"/>
      <c r="B216" s="9"/>
      <c r="C216" s="29"/>
      <c r="D216" s="4"/>
      <c r="E216" s="38"/>
      <c r="F216" s="38"/>
      <c r="G216" s="38"/>
      <c r="H216" s="29"/>
      <c r="K216" s="29"/>
    </row>
    <row r="217" spans="1:11" x14ac:dyDescent="0.35">
      <c r="A217" s="4"/>
      <c r="B217" s="9"/>
      <c r="C217" s="29"/>
      <c r="D217" s="4"/>
      <c r="E217" s="38"/>
      <c r="F217" s="38"/>
      <c r="G217" s="38"/>
      <c r="H217" s="29"/>
      <c r="K217" s="29"/>
    </row>
    <row r="218" spans="1:11" x14ac:dyDescent="0.35">
      <c r="A218" s="4"/>
      <c r="B218" s="9"/>
      <c r="C218" s="29"/>
      <c r="D218" s="29"/>
      <c r="E218" s="29"/>
      <c r="F218" s="29"/>
      <c r="G218" s="29"/>
      <c r="H218" s="29"/>
      <c r="K218" s="29"/>
    </row>
    <row r="219" spans="1:11" x14ac:dyDescent="0.35">
      <c r="A219" s="4"/>
      <c r="B219" s="9"/>
      <c r="C219" s="29"/>
      <c r="D219" s="33"/>
      <c r="E219" s="23"/>
      <c r="F219" s="23"/>
      <c r="G219" s="23"/>
      <c r="H219" s="29"/>
      <c r="K219" s="29"/>
    </row>
    <row r="220" spans="1:11" x14ac:dyDescent="0.35">
      <c r="A220" s="29"/>
      <c r="B220" s="29"/>
      <c r="C220" s="29"/>
      <c r="D220" s="29"/>
      <c r="E220" s="29"/>
      <c r="F220" s="29"/>
      <c r="G220" s="29"/>
      <c r="H220" s="29"/>
      <c r="K220" s="29"/>
    </row>
    <row r="221" spans="1:11" x14ac:dyDescent="0.35">
      <c r="A221" s="29"/>
      <c r="B221" s="29"/>
      <c r="C221" s="29"/>
      <c r="D221" s="29"/>
      <c r="E221" s="29"/>
      <c r="F221" s="29"/>
      <c r="G221" s="29"/>
      <c r="H221" s="29"/>
      <c r="K221" s="29"/>
    </row>
    <row r="222" spans="1:11" x14ac:dyDescent="0.35">
      <c r="A222" s="29"/>
      <c r="B222" s="4"/>
      <c r="C222" s="4"/>
      <c r="F222" s="4"/>
      <c r="G222" s="4"/>
      <c r="H222" s="29"/>
      <c r="K222" s="29"/>
    </row>
    <row r="223" spans="1:11" x14ac:dyDescent="0.35">
      <c r="A223" s="29"/>
      <c r="B223" s="4"/>
      <c r="C223" s="4"/>
      <c r="F223" s="4"/>
      <c r="G223" s="29"/>
      <c r="H223" s="29"/>
      <c r="K223" s="29"/>
    </row>
    <row r="224" spans="1:11" x14ac:dyDescent="0.35">
      <c r="A224" s="29"/>
      <c r="B224" s="4"/>
      <c r="C224" s="4"/>
      <c r="F224" s="4"/>
      <c r="G224" s="4"/>
      <c r="H224" s="29"/>
      <c r="K224" s="29"/>
    </row>
    <row r="225" spans="1:11" x14ac:dyDescent="0.35">
      <c r="A225" s="29"/>
      <c r="B225" s="4"/>
      <c r="C225" s="4"/>
      <c r="F225" s="4"/>
      <c r="G225" s="4"/>
      <c r="H225" s="29"/>
      <c r="K225" s="29"/>
    </row>
    <row r="226" spans="1:11" x14ac:dyDescent="0.35">
      <c r="A226" s="29"/>
      <c r="B226" s="43"/>
      <c r="C226" s="31"/>
      <c r="D226" s="31"/>
      <c r="F226" s="23"/>
      <c r="G226" s="42"/>
      <c r="H226" s="29"/>
      <c r="K226" s="29"/>
    </row>
    <row r="227" spans="1:11" x14ac:dyDescent="0.35">
      <c r="A227" s="29"/>
      <c r="B227" s="29"/>
      <c r="C227" s="29"/>
      <c r="D227" s="29"/>
      <c r="E227" s="29"/>
      <c r="F227" s="29"/>
      <c r="G227" s="29"/>
      <c r="H227" s="29"/>
      <c r="K227" s="29"/>
    </row>
    <row r="228" spans="1:11" x14ac:dyDescent="0.35">
      <c r="A228" s="29"/>
      <c r="B228" s="29"/>
      <c r="C228" s="29"/>
      <c r="D228" s="29"/>
      <c r="E228" s="29"/>
      <c r="F228" s="29"/>
      <c r="G228" s="29"/>
      <c r="H228" s="29"/>
      <c r="K228" s="29"/>
    </row>
    <row r="229" spans="1:11" x14ac:dyDescent="0.35">
      <c r="A229" s="29"/>
      <c r="B229" s="29"/>
      <c r="C229" s="29"/>
      <c r="D229" s="29"/>
      <c r="E229" s="29"/>
      <c r="F229" s="29"/>
      <c r="G229" s="29"/>
      <c r="H229" s="29"/>
      <c r="K229" s="29"/>
    </row>
    <row r="230" spans="1:11" x14ac:dyDescent="0.35">
      <c r="A230" s="29"/>
      <c r="B230" s="29"/>
      <c r="C230" s="29"/>
      <c r="D230" s="29"/>
      <c r="E230" s="29"/>
      <c r="F230" s="29"/>
      <c r="G230" s="29"/>
      <c r="H230" s="29"/>
      <c r="K230" s="29"/>
    </row>
    <row r="231" spans="1:11" x14ac:dyDescent="0.35">
      <c r="A231" s="28"/>
      <c r="B231" s="29"/>
      <c r="C231" s="29"/>
      <c r="D231" s="32"/>
      <c r="E231" s="29"/>
      <c r="F231" s="29"/>
      <c r="G231" s="29"/>
      <c r="H231" s="29"/>
      <c r="J231" s="46"/>
      <c r="K231" s="47"/>
    </row>
    <row r="232" spans="1:11" x14ac:dyDescent="0.35">
      <c r="A232" s="28"/>
      <c r="B232" s="29"/>
      <c r="C232" s="29"/>
      <c r="D232" s="32"/>
      <c r="E232" s="29"/>
      <c r="F232" s="29"/>
      <c r="G232" s="29"/>
      <c r="H232" s="29"/>
      <c r="K232" s="29"/>
    </row>
    <row r="233" spans="1:11" x14ac:dyDescent="0.35">
      <c r="A233" s="6"/>
      <c r="B233" s="40"/>
      <c r="C233" s="29"/>
      <c r="D233" s="45"/>
      <c r="E233" s="29"/>
      <c r="F233" s="4"/>
      <c r="G233" s="4"/>
      <c r="H233" s="29"/>
      <c r="I233" s="4"/>
      <c r="J233" s="4"/>
      <c r="K233" s="29"/>
    </row>
    <row r="234" spans="1:11" x14ac:dyDescent="0.35">
      <c r="C234" s="29"/>
      <c r="D234" s="29"/>
      <c r="E234" s="29"/>
      <c r="F234" s="20"/>
      <c r="G234" s="20"/>
      <c r="H234" s="29"/>
      <c r="I234" s="46"/>
      <c r="J234" s="47"/>
      <c r="K234" s="29"/>
    </row>
    <row r="235" spans="1:11" x14ac:dyDescent="0.35">
      <c r="A235" s="4"/>
      <c r="B235" s="37"/>
      <c r="C235" s="29"/>
      <c r="D235" s="9"/>
      <c r="E235" s="29"/>
      <c r="F235" s="29"/>
      <c r="G235" s="29"/>
      <c r="H235" s="29"/>
      <c r="K235" s="29"/>
    </row>
    <row r="236" spans="1:11" x14ac:dyDescent="0.35">
      <c r="A236" s="4"/>
      <c r="B236" s="9"/>
      <c r="C236" s="29"/>
      <c r="D236" s="9"/>
      <c r="E236" s="4"/>
      <c r="F236" s="4"/>
      <c r="G236" s="4"/>
      <c r="H236" s="4"/>
      <c r="K236" s="33"/>
    </row>
    <row r="237" spans="1:11" x14ac:dyDescent="0.35">
      <c r="A237" s="4"/>
      <c r="B237" s="9"/>
      <c r="C237" s="29"/>
      <c r="D237" s="4"/>
      <c r="E237" s="23"/>
      <c r="F237" s="23"/>
      <c r="G237" s="23"/>
      <c r="H237" s="4"/>
      <c r="K237" s="33"/>
    </row>
    <row r="238" spans="1:11" x14ac:dyDescent="0.35">
      <c r="A238" s="4"/>
      <c r="B238" s="9"/>
      <c r="C238" s="9"/>
      <c r="D238" s="4"/>
      <c r="E238" s="23"/>
      <c r="F238" s="23"/>
      <c r="G238" s="23"/>
      <c r="H238" s="29"/>
      <c r="K238" s="29"/>
    </row>
    <row r="239" spans="1:11" x14ac:dyDescent="0.35">
      <c r="C239" s="35"/>
      <c r="D239" s="26"/>
      <c r="E239" s="23"/>
      <c r="F239" s="23"/>
      <c r="G239" s="23"/>
      <c r="H239" s="29"/>
      <c r="K239" s="29"/>
    </row>
    <row r="240" spans="1:11" x14ac:dyDescent="0.35">
      <c r="A240" s="4"/>
      <c r="B240" s="44"/>
      <c r="D240" s="29"/>
      <c r="E240" s="29"/>
      <c r="F240" s="29"/>
      <c r="G240" s="29"/>
      <c r="H240" s="29"/>
      <c r="K240" s="29"/>
    </row>
    <row r="241" spans="1:11" x14ac:dyDescent="0.35">
      <c r="A241" s="4"/>
      <c r="B241" s="35"/>
      <c r="C241" s="29"/>
      <c r="D241" s="26"/>
      <c r="E241" s="35"/>
      <c r="F241" s="35"/>
      <c r="G241" s="35"/>
      <c r="H241" s="29"/>
      <c r="K241" s="29"/>
    </row>
    <row r="242" spans="1:11" x14ac:dyDescent="0.35">
      <c r="A242" s="18"/>
      <c r="B242" s="19"/>
      <c r="C242" s="35"/>
      <c r="D242" s="26"/>
      <c r="E242" s="35"/>
      <c r="F242" s="35"/>
      <c r="G242" s="35"/>
      <c r="H242" s="29"/>
      <c r="K242" s="29"/>
    </row>
    <row r="243" spans="1:11" x14ac:dyDescent="0.35">
      <c r="A243" s="18"/>
      <c r="B243" s="20"/>
      <c r="C243" s="9"/>
      <c r="D243" s="29"/>
      <c r="E243" s="29"/>
      <c r="F243" s="29"/>
      <c r="G243" s="29"/>
      <c r="H243" s="29"/>
      <c r="K243" s="29"/>
    </row>
    <row r="244" spans="1:11" x14ac:dyDescent="0.35">
      <c r="A244" s="4"/>
      <c r="B244" s="44"/>
      <c r="C244" s="29"/>
      <c r="D244" s="4"/>
      <c r="E244" s="54"/>
      <c r="F244" s="54"/>
      <c r="G244" s="54"/>
      <c r="H244" s="29"/>
      <c r="K244" s="29"/>
    </row>
    <row r="245" spans="1:11" x14ac:dyDescent="0.35">
      <c r="A245" s="4"/>
      <c r="B245" s="20"/>
      <c r="C245" s="29"/>
      <c r="D245" s="4"/>
      <c r="E245" s="41"/>
      <c r="F245" s="41"/>
      <c r="G245" s="41"/>
      <c r="H245" s="29"/>
      <c r="K245" s="29"/>
    </row>
    <row r="246" spans="1:11" x14ac:dyDescent="0.35">
      <c r="C246" s="29"/>
      <c r="D246" s="29"/>
      <c r="E246" s="29"/>
      <c r="F246" s="29"/>
      <c r="G246" s="29"/>
      <c r="H246" s="29"/>
      <c r="K246" s="29"/>
    </row>
    <row r="247" spans="1:11" x14ac:dyDescent="0.35">
      <c r="A247" s="4"/>
      <c r="B247" s="9"/>
      <c r="C247" s="29"/>
      <c r="D247" s="4"/>
      <c r="E247" s="38"/>
      <c r="F247" s="38"/>
      <c r="G247" s="38"/>
      <c r="H247" s="29"/>
      <c r="K247" s="29"/>
    </row>
    <row r="248" spans="1:11" x14ac:dyDescent="0.35">
      <c r="C248" s="29"/>
      <c r="D248" s="4"/>
      <c r="E248" s="38"/>
      <c r="F248" s="38"/>
      <c r="G248" s="38"/>
      <c r="H248" s="29"/>
      <c r="K248" s="29"/>
    </row>
    <row r="249" spans="1:11" x14ac:dyDescent="0.35">
      <c r="A249" s="4"/>
      <c r="B249" s="9"/>
      <c r="C249" s="29"/>
      <c r="D249" s="4"/>
      <c r="E249" s="38"/>
      <c r="F249" s="38"/>
      <c r="G249" s="38"/>
      <c r="H249" s="29"/>
      <c r="K249" s="29"/>
    </row>
    <row r="250" spans="1:11" x14ac:dyDescent="0.35">
      <c r="A250" s="4"/>
      <c r="B250" s="9"/>
      <c r="C250" s="29"/>
      <c r="D250" s="4"/>
      <c r="E250" s="38"/>
      <c r="F250" s="38"/>
      <c r="G250" s="38"/>
      <c r="H250" s="29"/>
      <c r="K250" s="29"/>
    </row>
    <row r="251" spans="1:11" x14ac:dyDescent="0.35">
      <c r="A251" s="4"/>
      <c r="B251" s="9"/>
      <c r="C251" s="29"/>
      <c r="D251" s="29"/>
      <c r="E251" s="29"/>
      <c r="F251" s="29"/>
      <c r="G251" s="29"/>
      <c r="H251" s="29"/>
      <c r="K251" s="29"/>
    </row>
    <row r="252" spans="1:11" x14ac:dyDescent="0.35">
      <c r="A252" s="4"/>
      <c r="B252" s="9"/>
      <c r="C252" s="29"/>
      <c r="D252" s="33"/>
      <c r="E252" s="23"/>
      <c r="F252" s="23"/>
      <c r="G252" s="23"/>
      <c r="H252" s="29"/>
      <c r="K252" s="29"/>
    </row>
    <row r="253" spans="1:11" x14ac:dyDescent="0.35">
      <c r="A253" s="29"/>
      <c r="B253" s="29"/>
      <c r="C253" s="29"/>
      <c r="D253" s="29"/>
      <c r="E253" s="29"/>
      <c r="F253" s="29"/>
      <c r="G253" s="29"/>
      <c r="H253" s="29"/>
      <c r="K253" s="29"/>
    </row>
    <row r="254" spans="1:11" x14ac:dyDescent="0.35">
      <c r="A254" s="29"/>
      <c r="B254" s="29"/>
      <c r="C254" s="29"/>
      <c r="D254" s="29"/>
      <c r="E254" s="29"/>
      <c r="F254" s="29"/>
      <c r="G254" s="29"/>
      <c r="H254" s="29"/>
      <c r="K254" s="29"/>
    </row>
    <row r="255" spans="1:11" x14ac:dyDescent="0.35">
      <c r="A255" s="29"/>
      <c r="B255" s="4"/>
      <c r="C255" s="4"/>
      <c r="F255" s="4"/>
      <c r="G255" s="4"/>
      <c r="H255" s="29"/>
      <c r="K255" s="29"/>
    </row>
    <row r="256" spans="1:11" x14ac:dyDescent="0.35">
      <c r="A256" s="29"/>
      <c r="B256" s="4"/>
      <c r="C256" s="4"/>
      <c r="F256" s="4"/>
      <c r="G256" s="29"/>
      <c r="H256" s="29"/>
      <c r="K256" s="29"/>
    </row>
    <row r="257" spans="1:11" x14ac:dyDescent="0.35">
      <c r="A257" s="29"/>
      <c r="B257" s="4"/>
      <c r="C257" s="4"/>
      <c r="F257" s="4"/>
      <c r="G257" s="4"/>
      <c r="H257" s="29"/>
      <c r="K257" s="29"/>
    </row>
    <row r="258" spans="1:11" x14ac:dyDescent="0.35">
      <c r="A258" s="29"/>
      <c r="B258" s="4"/>
      <c r="C258" s="4"/>
      <c r="F258" s="4"/>
      <c r="G258" s="4"/>
      <c r="H258" s="29"/>
      <c r="K258" s="29"/>
    </row>
    <row r="259" spans="1:11" x14ac:dyDescent="0.35">
      <c r="A259" s="29"/>
      <c r="B259" s="43"/>
      <c r="C259" s="31"/>
      <c r="D259" s="31"/>
      <c r="F259" s="23"/>
      <c r="G259" s="42"/>
      <c r="H259" s="29"/>
      <c r="K259" s="29"/>
    </row>
    <row r="260" spans="1:11" x14ac:dyDescent="0.35">
      <c r="A260" s="29"/>
      <c r="B260" s="29"/>
      <c r="C260" s="29"/>
      <c r="D260" s="29"/>
      <c r="E260" s="29"/>
      <c r="F260" s="29"/>
      <c r="G260" s="29"/>
      <c r="H260" s="29"/>
      <c r="K260" s="29"/>
    </row>
    <row r="261" spans="1:11" x14ac:dyDescent="0.35">
      <c r="A261" s="29"/>
      <c r="B261" s="29"/>
      <c r="C261" s="29"/>
      <c r="D261" s="29"/>
      <c r="E261" s="29"/>
      <c r="F261" s="29"/>
      <c r="G261" s="29"/>
      <c r="H261" s="29"/>
      <c r="K261" s="29"/>
    </row>
    <row r="262" spans="1:11" x14ac:dyDescent="0.35">
      <c r="A262" s="29"/>
      <c r="B262" s="29"/>
      <c r="C262" s="29"/>
      <c r="D262" s="29"/>
      <c r="E262" s="29"/>
      <c r="F262" s="29"/>
      <c r="G262" s="29"/>
      <c r="H262" s="29"/>
      <c r="K262" s="29"/>
    </row>
    <row r="263" spans="1:11" x14ac:dyDescent="0.35">
      <c r="A263" s="29"/>
      <c r="B263" s="29"/>
      <c r="C263" s="29"/>
      <c r="D263" s="29"/>
      <c r="E263" s="29"/>
      <c r="F263" s="29"/>
      <c r="G263" s="29"/>
      <c r="H263" s="29"/>
      <c r="K263" s="29"/>
    </row>
  </sheetData>
  <pageMargins left="0.25" right="0.25" top="0.75" bottom="0.75" header="0.3" footer="0.3"/>
  <pageSetup paperSize="9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F9FA9D-C344-4741-BA2C-D18AD9ACA606}">
  <sheetPr codeName="Sheet7"/>
  <dimension ref="A1:K330"/>
  <sheetViews>
    <sheetView view="pageLayout" topLeftCell="A82" zoomScaleNormal="100" workbookViewId="0">
      <selection activeCell="C9" sqref="C9"/>
    </sheetView>
  </sheetViews>
  <sheetFormatPr defaultRowHeight="14.5" x14ac:dyDescent="0.35"/>
  <cols>
    <col min="1" max="2" width="15.54296875" customWidth="1"/>
    <col min="3" max="3" width="10.54296875" customWidth="1"/>
    <col min="4" max="4" width="17.6328125" customWidth="1"/>
    <col min="5" max="7" width="15.54296875" customWidth="1"/>
  </cols>
  <sheetData>
    <row r="1" spans="1:11" x14ac:dyDescent="0.35">
      <c r="A1" s="28" t="s">
        <v>84</v>
      </c>
      <c r="B1" s="29"/>
      <c r="C1" s="29"/>
      <c r="D1" s="32" t="s">
        <v>46</v>
      </c>
      <c r="E1" s="29"/>
      <c r="F1" s="29"/>
      <c r="G1" s="29"/>
      <c r="H1" s="29"/>
      <c r="I1" s="47" t="s">
        <v>5</v>
      </c>
      <c r="J1" s="46" t="s">
        <v>4</v>
      </c>
      <c r="K1" s="47"/>
    </row>
    <row r="2" spans="1:11" x14ac:dyDescent="0.35">
      <c r="A2" s="28"/>
      <c r="B2" s="29"/>
      <c r="C2" s="29"/>
      <c r="D2" s="32"/>
      <c r="E2" s="29"/>
      <c r="F2" s="29"/>
      <c r="G2" s="29"/>
      <c r="H2" s="29"/>
      <c r="K2" s="29"/>
    </row>
    <row r="3" spans="1:11" x14ac:dyDescent="0.35">
      <c r="A3" s="6">
        <v>1</v>
      </c>
      <c r="B3" s="40" t="s">
        <v>1</v>
      </c>
      <c r="C3" s="29"/>
      <c r="D3" s="45" t="s">
        <v>74</v>
      </c>
      <c r="E3" s="29"/>
      <c r="F3" s="4" t="s">
        <v>69</v>
      </c>
      <c r="G3" s="4" t="s">
        <v>70</v>
      </c>
      <c r="H3" s="29"/>
      <c r="I3" s="4" t="s">
        <v>41</v>
      </c>
      <c r="J3" s="4" t="s">
        <v>40</v>
      </c>
      <c r="K3" s="29"/>
    </row>
    <row r="4" spans="1:11" x14ac:dyDescent="0.35">
      <c r="C4" s="29"/>
      <c r="D4" s="29"/>
      <c r="E4" s="29"/>
      <c r="F4" s="20">
        <f>ABS(B19-B21)</f>
        <v>0.3600000000000001</v>
      </c>
      <c r="G4" s="20">
        <f>ABS(B20-B22)</f>
        <v>0.20799999999999841</v>
      </c>
      <c r="H4" s="29"/>
      <c r="I4" s="46" t="s">
        <v>4</v>
      </c>
      <c r="J4" s="46" t="s">
        <v>4</v>
      </c>
      <c r="K4" s="29"/>
    </row>
    <row r="5" spans="1:11" x14ac:dyDescent="0.35">
      <c r="A5" s="4" t="s">
        <v>49</v>
      </c>
      <c r="B5" s="37">
        <v>44663</v>
      </c>
      <c r="C5" s="29"/>
      <c r="D5" s="9"/>
      <c r="E5" s="29"/>
      <c r="F5" s="29"/>
      <c r="G5" s="29"/>
      <c r="H5" s="29"/>
      <c r="K5" s="29"/>
    </row>
    <row r="6" spans="1:11" x14ac:dyDescent="0.35">
      <c r="A6" s="4" t="s">
        <v>54</v>
      </c>
      <c r="B6" s="9" t="s">
        <v>175</v>
      </c>
      <c r="C6" s="29"/>
      <c r="D6" s="9"/>
      <c r="E6" s="4" t="s">
        <v>71</v>
      </c>
      <c r="F6" s="4" t="s">
        <v>72</v>
      </c>
      <c r="G6" s="4" t="s">
        <v>47</v>
      </c>
      <c r="H6" s="4"/>
      <c r="K6" s="33"/>
    </row>
    <row r="7" spans="1:11" x14ac:dyDescent="0.35">
      <c r="A7" s="4" t="s">
        <v>55</v>
      </c>
      <c r="B7" s="9" t="s">
        <v>169</v>
      </c>
      <c r="C7" s="51" t="s">
        <v>226</v>
      </c>
      <c r="D7" s="4" t="s">
        <v>81</v>
      </c>
      <c r="E7" s="23">
        <f>F4/360*40000</f>
        <v>40.000000000000007</v>
      </c>
      <c r="F7" s="23">
        <f>F4/360*2*PI()*6371</f>
        <v>40.030173592041152</v>
      </c>
      <c r="G7" s="23">
        <f>F4/360*2*PI()*(6371+B11/1000)</f>
        <v>40.106778184854939</v>
      </c>
      <c r="H7" s="4"/>
      <c r="K7" s="33"/>
    </row>
    <row r="8" spans="1:11" x14ac:dyDescent="0.35">
      <c r="A8" s="4" t="s">
        <v>56</v>
      </c>
      <c r="B8" s="9" t="s">
        <v>166</v>
      </c>
      <c r="C8" s="51" t="s">
        <v>165</v>
      </c>
      <c r="D8" s="4" t="s">
        <v>82</v>
      </c>
      <c r="E8" s="23">
        <f>G4/360*40000</f>
        <v>23.111111111110933</v>
      </c>
      <c r="F8" s="23">
        <f>G4/360*2*PI()*6371</f>
        <v>23.128544742068037</v>
      </c>
      <c r="G8" s="23">
        <f>G4/360*2*PI()*(6371+B11/1000)</f>
        <v>23.172805173471559</v>
      </c>
      <c r="H8" s="29"/>
      <c r="K8" s="29"/>
    </row>
    <row r="9" spans="1:11" x14ac:dyDescent="0.35">
      <c r="C9" s="35"/>
      <c r="D9" s="26" t="s">
        <v>83</v>
      </c>
      <c r="E9" s="23">
        <f>SQRT(E7*E7+E8*E8)</f>
        <v>46.196574080662252</v>
      </c>
      <c r="F9" s="23">
        <f>SQRT(F7*F7+F8*F8)</f>
        <v>46.231421995162464</v>
      </c>
      <c r="G9" s="23">
        <f>SQRT(G7*G7+G8*G8)</f>
        <v>46.319893738833493</v>
      </c>
      <c r="H9" s="29"/>
      <c r="K9" s="29"/>
    </row>
    <row r="10" spans="1:11" x14ac:dyDescent="0.35">
      <c r="A10" s="4" t="s">
        <v>60</v>
      </c>
      <c r="B10" s="44">
        <v>40000</v>
      </c>
      <c r="D10" s="29"/>
      <c r="E10" s="29"/>
      <c r="F10" s="29"/>
      <c r="G10" s="29"/>
      <c r="H10" s="29"/>
      <c r="K10" s="29"/>
    </row>
    <row r="11" spans="1:11" x14ac:dyDescent="0.35">
      <c r="A11" s="4" t="s">
        <v>59</v>
      </c>
      <c r="B11" s="35">
        <f>B10/3.28084</f>
        <v>12191.999609856013</v>
      </c>
      <c r="C11" s="29"/>
      <c r="D11" s="26" t="s">
        <v>63</v>
      </c>
      <c r="E11" s="35">
        <f>E9/(B13/3600)</f>
        <v>870.72076801248215</v>
      </c>
      <c r="F11" s="35">
        <f>F9/(B13/3600)</f>
        <v>871.37758734337626</v>
      </c>
      <c r="G11" s="35">
        <f>G9/(B13/3600)</f>
        <v>873.04511759057891</v>
      </c>
      <c r="H11" s="29"/>
      <c r="K11" s="29"/>
    </row>
    <row r="12" spans="1:11" x14ac:dyDescent="0.35">
      <c r="A12" s="18" t="s">
        <v>102</v>
      </c>
      <c r="B12" s="19" t="s">
        <v>146</v>
      </c>
      <c r="C12" s="35"/>
      <c r="D12" s="26" t="s">
        <v>62</v>
      </c>
      <c r="E12" s="35">
        <f>E11/1.852</f>
        <v>470.15160259853246</v>
      </c>
      <c r="F12" s="35">
        <f>F11/1.852</f>
        <v>470.50625666488997</v>
      </c>
      <c r="G12" s="35">
        <f>G11/1.852</f>
        <v>471.40665096683523</v>
      </c>
      <c r="H12" s="29"/>
      <c r="K12" s="29"/>
    </row>
    <row r="13" spans="1:11" x14ac:dyDescent="0.35">
      <c r="A13" s="18" t="s">
        <v>80</v>
      </c>
      <c r="B13" s="20">
        <f>LEFT(B12,2)*60+RIGHT(B12,2)</f>
        <v>191</v>
      </c>
      <c r="C13" s="9"/>
      <c r="D13" s="29"/>
      <c r="E13" s="29"/>
      <c r="F13" s="29"/>
      <c r="G13" s="29"/>
      <c r="H13" s="29"/>
      <c r="K13" s="29"/>
    </row>
    <row r="14" spans="1:11" x14ac:dyDescent="0.35">
      <c r="A14" s="4" t="s">
        <v>62</v>
      </c>
      <c r="B14" s="44">
        <v>469</v>
      </c>
      <c r="C14" s="29"/>
      <c r="D14" s="4" t="s">
        <v>101</v>
      </c>
      <c r="E14" s="54">
        <f>E12-B14</f>
        <v>1.1516025985324632</v>
      </c>
      <c r="F14" s="54">
        <f>F12-B14</f>
        <v>1.5062566648899747</v>
      </c>
      <c r="G14" s="54">
        <f>G12-B14</f>
        <v>2.4066509668352296</v>
      </c>
      <c r="H14" s="29"/>
      <c r="K14" s="29"/>
    </row>
    <row r="15" spans="1:11" x14ac:dyDescent="0.35">
      <c r="A15" s="4" t="s">
        <v>63</v>
      </c>
      <c r="B15" s="20">
        <f>B14*1.852</f>
        <v>868.58800000000008</v>
      </c>
      <c r="C15" s="29"/>
      <c r="D15" s="4" t="s">
        <v>75</v>
      </c>
      <c r="E15" s="41">
        <f>(E11-B15)/B15</f>
        <v>2.45544264079411E-3</v>
      </c>
      <c r="F15" s="41">
        <f>(F11-B15)/B15</f>
        <v>3.2116346799359228E-3</v>
      </c>
      <c r="G15" s="41">
        <f>(G11-B15)/B15</f>
        <v>5.1314519548725426E-3</v>
      </c>
      <c r="H15" s="29"/>
      <c r="K15" s="29"/>
    </row>
    <row r="16" spans="1:11" x14ac:dyDescent="0.35">
      <c r="C16" s="29"/>
      <c r="D16" s="29"/>
      <c r="E16" s="29"/>
      <c r="F16" s="29"/>
      <c r="G16" s="29"/>
      <c r="H16" s="29"/>
      <c r="K16" s="29"/>
    </row>
    <row r="17" spans="1:11" x14ac:dyDescent="0.35">
      <c r="A17" s="4" t="s">
        <v>64</v>
      </c>
      <c r="B17" s="9">
        <v>210</v>
      </c>
      <c r="C17" s="29"/>
      <c r="D17" s="4" t="s">
        <v>50</v>
      </c>
      <c r="E17" s="38">
        <f>E8/E7</f>
        <v>0.57777777777777317</v>
      </c>
      <c r="F17" s="38">
        <f>F8/F7</f>
        <v>0.57777777777777317</v>
      </c>
      <c r="G17" s="38">
        <f>G8/G7</f>
        <v>0.57777777777777317</v>
      </c>
      <c r="H17" s="29"/>
      <c r="K17" s="29"/>
    </row>
    <row r="18" spans="1:11" x14ac:dyDescent="0.35">
      <c r="C18" s="29"/>
      <c r="D18" s="4" t="s">
        <v>51</v>
      </c>
      <c r="E18" s="38">
        <f>E8/E9</f>
        <v>0.50027759787462622</v>
      </c>
      <c r="F18" s="38">
        <f>F8/F9</f>
        <v>0.50027759787462622</v>
      </c>
      <c r="G18" s="38">
        <f>G8/G9</f>
        <v>0.50027759787462622</v>
      </c>
      <c r="H18" s="29"/>
      <c r="K18" s="29"/>
    </row>
    <row r="19" spans="1:11" x14ac:dyDescent="0.35">
      <c r="A19" s="4" t="s">
        <v>65</v>
      </c>
      <c r="B19" s="9">
        <v>1.627</v>
      </c>
      <c r="C19" s="29"/>
      <c r="D19" s="4" t="s">
        <v>52</v>
      </c>
      <c r="E19" s="38">
        <f>E7/E9</f>
        <v>0.86586507324455231</v>
      </c>
      <c r="F19" s="38">
        <f>F7/F9</f>
        <v>0.86586507324455231</v>
      </c>
      <c r="G19" s="38">
        <f>G7/G9</f>
        <v>0.8658650732445522</v>
      </c>
      <c r="H19" s="29"/>
      <c r="K19" s="29"/>
    </row>
    <row r="20" spans="1:11" x14ac:dyDescent="0.35">
      <c r="A20" s="4" t="s">
        <v>66</v>
      </c>
      <c r="B20" s="9">
        <v>-31.308</v>
      </c>
      <c r="C20" s="29"/>
      <c r="D20" s="4" t="s">
        <v>53</v>
      </c>
      <c r="E20" s="38">
        <f>E7/E8</f>
        <v>1.7307692307692444</v>
      </c>
      <c r="F20" s="38">
        <f>F7/F8</f>
        <v>1.7307692307692446</v>
      </c>
      <c r="G20" s="38">
        <f>G7/G8</f>
        <v>1.7307692307692444</v>
      </c>
      <c r="H20" s="29"/>
      <c r="K20" s="29"/>
    </row>
    <row r="21" spans="1:11" x14ac:dyDescent="0.35">
      <c r="A21" s="4" t="s">
        <v>67</v>
      </c>
      <c r="B21" s="9">
        <v>1.2669999999999999</v>
      </c>
      <c r="C21" s="29"/>
      <c r="D21" s="29"/>
      <c r="E21" s="29"/>
      <c r="F21" s="29"/>
      <c r="G21" s="29"/>
      <c r="H21" s="29"/>
      <c r="K21" s="29"/>
    </row>
    <row r="22" spans="1:11" x14ac:dyDescent="0.35">
      <c r="A22" s="4" t="s">
        <v>68</v>
      </c>
      <c r="B22" s="9">
        <v>-31.515999999999998</v>
      </c>
      <c r="C22" s="29"/>
      <c r="D22" s="33" t="s">
        <v>73</v>
      </c>
      <c r="E22" s="23">
        <f>DEGREES(ATAN2(F4,G4))</f>
        <v>30.018367427608887</v>
      </c>
      <c r="F22" s="23">
        <f>DEGREES(ATAN2(F4,G4))</f>
        <v>30.018367427608887</v>
      </c>
      <c r="G22" s="23">
        <f>DEGREES(ATAN2(F4,G4))</f>
        <v>30.018367427608887</v>
      </c>
      <c r="H22" s="29"/>
      <c r="K22" s="29"/>
    </row>
    <row r="23" spans="1:11" x14ac:dyDescent="0.35">
      <c r="A23" s="29"/>
      <c r="B23" s="29"/>
      <c r="C23" s="29"/>
      <c r="D23" s="29"/>
      <c r="E23" s="29"/>
      <c r="F23" s="29"/>
      <c r="G23" s="29"/>
      <c r="H23" s="29"/>
      <c r="K23" s="29"/>
    </row>
    <row r="24" spans="1:11" x14ac:dyDescent="0.35">
      <c r="A24" s="29"/>
      <c r="B24" s="29"/>
      <c r="C24" s="29"/>
      <c r="D24" s="29"/>
      <c r="E24" s="29"/>
      <c r="F24" s="29"/>
      <c r="G24" s="29"/>
      <c r="H24" s="29"/>
      <c r="K24" s="29"/>
    </row>
    <row r="25" spans="1:11" x14ac:dyDescent="0.35">
      <c r="A25" s="29"/>
      <c r="B25" s="4"/>
      <c r="C25" s="4"/>
      <c r="F25" s="4" t="s">
        <v>48</v>
      </c>
      <c r="G25" s="4"/>
      <c r="H25" s="29"/>
      <c r="K25" s="29"/>
    </row>
    <row r="26" spans="1:11" x14ac:dyDescent="0.35">
      <c r="A26" s="29"/>
      <c r="B26" s="4"/>
      <c r="C26" s="4"/>
      <c r="F26" s="4" t="s">
        <v>20</v>
      </c>
      <c r="G26" s="29"/>
      <c r="H26" s="29"/>
      <c r="K26" s="29"/>
    </row>
    <row r="27" spans="1:11" x14ac:dyDescent="0.35">
      <c r="A27" s="29"/>
      <c r="B27" s="4"/>
      <c r="C27" s="4"/>
      <c r="F27" s="4" t="s">
        <v>78</v>
      </c>
      <c r="G27" s="4" t="s">
        <v>20</v>
      </c>
      <c r="H27" s="29"/>
      <c r="K27" s="29"/>
    </row>
    <row r="28" spans="1:11" x14ac:dyDescent="0.35">
      <c r="A28" s="29"/>
      <c r="B28" s="4"/>
      <c r="C28" s="4"/>
      <c r="F28" s="4" t="s">
        <v>57</v>
      </c>
      <c r="G28" s="4" t="s">
        <v>31</v>
      </c>
      <c r="H28" s="29"/>
      <c r="K28" s="29"/>
    </row>
    <row r="29" spans="1:11" x14ac:dyDescent="0.35">
      <c r="A29" s="29"/>
      <c r="B29" s="43"/>
      <c r="C29" s="31"/>
      <c r="D29" s="31"/>
      <c r="F29" s="23">
        <f>180+DEGREES(ATAN(G4/F4))</f>
        <v>210.01836742760889</v>
      </c>
      <c r="G29" s="42">
        <f>SUM(B29:F29)-B17</f>
        <v>1.8367427608893649E-2</v>
      </c>
      <c r="H29" s="29"/>
      <c r="K29" s="29"/>
    </row>
    <row r="30" spans="1:11" x14ac:dyDescent="0.35">
      <c r="A30" s="29"/>
      <c r="B30" s="29"/>
      <c r="C30" s="29"/>
      <c r="D30" s="29"/>
      <c r="E30" s="29"/>
      <c r="F30" s="29"/>
      <c r="G30" s="29"/>
      <c r="H30" s="29"/>
      <c r="K30" s="29"/>
    </row>
    <row r="31" spans="1:11" x14ac:dyDescent="0.35">
      <c r="A31" s="29"/>
      <c r="B31" s="29"/>
      <c r="C31" s="29"/>
      <c r="D31" s="29"/>
      <c r="E31" s="29"/>
      <c r="F31" s="29"/>
      <c r="G31" s="29"/>
      <c r="H31" s="29"/>
      <c r="K31" s="29"/>
    </row>
    <row r="32" spans="1:11" x14ac:dyDescent="0.35">
      <c r="A32" s="29"/>
      <c r="B32" s="29"/>
      <c r="C32" s="29"/>
      <c r="D32" s="29"/>
      <c r="E32" s="29"/>
      <c r="F32" s="29"/>
      <c r="G32" s="29"/>
      <c r="H32" s="29"/>
      <c r="K32" s="29"/>
    </row>
    <row r="33" spans="1:11" x14ac:dyDescent="0.35">
      <c r="A33" s="29"/>
      <c r="B33" s="29"/>
      <c r="C33" s="29"/>
      <c r="D33" s="29"/>
      <c r="E33" s="29"/>
      <c r="F33" s="29"/>
      <c r="G33" s="29"/>
      <c r="H33" s="29"/>
      <c r="K33" s="29"/>
    </row>
    <row r="34" spans="1:11" x14ac:dyDescent="0.35">
      <c r="A34" s="28" t="s">
        <v>84</v>
      </c>
      <c r="B34" s="29"/>
      <c r="C34" s="29"/>
      <c r="D34" s="32" t="s">
        <v>46</v>
      </c>
      <c r="E34" s="29"/>
      <c r="F34" s="29"/>
      <c r="G34" s="29"/>
      <c r="H34" s="29"/>
      <c r="I34" s="47" t="s">
        <v>5</v>
      </c>
      <c r="J34" s="46" t="s">
        <v>4</v>
      </c>
      <c r="K34" s="47"/>
    </row>
    <row r="35" spans="1:11" x14ac:dyDescent="0.35">
      <c r="A35" s="28"/>
      <c r="B35" s="29"/>
      <c r="C35" s="29"/>
      <c r="D35" s="32"/>
      <c r="E35" s="29"/>
      <c r="F35" s="29"/>
      <c r="G35" s="29"/>
      <c r="H35" s="29"/>
      <c r="K35" s="29"/>
    </row>
    <row r="36" spans="1:11" x14ac:dyDescent="0.35">
      <c r="A36" s="6">
        <v>2</v>
      </c>
      <c r="B36" s="40" t="s">
        <v>1</v>
      </c>
      <c r="C36" s="29"/>
      <c r="D36" s="45" t="s">
        <v>74</v>
      </c>
      <c r="E36" s="29"/>
      <c r="F36" s="4" t="s">
        <v>69</v>
      </c>
      <c r="G36" s="4" t="s">
        <v>70</v>
      </c>
      <c r="H36" s="29"/>
      <c r="I36" s="4" t="s">
        <v>41</v>
      </c>
      <c r="J36" s="4" t="s">
        <v>40</v>
      </c>
      <c r="K36" s="29"/>
    </row>
    <row r="37" spans="1:11" x14ac:dyDescent="0.35">
      <c r="C37" s="29"/>
      <c r="D37" s="29"/>
      <c r="E37" s="29"/>
      <c r="F37" s="20">
        <f>ABS(B52-B54)</f>
        <v>0.35099999999999998</v>
      </c>
      <c r="G37" s="20">
        <f>ABS(B53-B55)</f>
        <v>0.2029999999999994</v>
      </c>
      <c r="H37" s="29"/>
      <c r="I37" s="46" t="s">
        <v>4</v>
      </c>
      <c r="J37" s="46" t="s">
        <v>4</v>
      </c>
      <c r="K37" s="29"/>
    </row>
    <row r="38" spans="1:11" x14ac:dyDescent="0.35">
      <c r="A38" s="4" t="s">
        <v>49</v>
      </c>
      <c r="B38" s="37">
        <v>44674</v>
      </c>
      <c r="C38" s="29"/>
      <c r="D38" s="9"/>
      <c r="E38" s="29"/>
      <c r="F38" s="29"/>
      <c r="G38" s="29"/>
      <c r="H38" s="29"/>
      <c r="K38" s="29"/>
    </row>
    <row r="39" spans="1:11" x14ac:dyDescent="0.35">
      <c r="A39" s="4" t="s">
        <v>54</v>
      </c>
      <c r="B39" s="9" t="s">
        <v>180</v>
      </c>
      <c r="C39" s="29"/>
      <c r="D39" s="9"/>
      <c r="E39" s="4" t="s">
        <v>71</v>
      </c>
      <c r="F39" s="4" t="s">
        <v>72</v>
      </c>
      <c r="G39" s="4" t="s">
        <v>47</v>
      </c>
      <c r="H39" s="4"/>
      <c r="K39" s="33"/>
    </row>
    <row r="40" spans="1:11" x14ac:dyDescent="0.35">
      <c r="A40" s="4" t="s">
        <v>55</v>
      </c>
      <c r="B40" s="9" t="s">
        <v>169</v>
      </c>
      <c r="C40" s="30" t="s">
        <v>226</v>
      </c>
      <c r="D40" s="4" t="s">
        <v>81</v>
      </c>
      <c r="E40" s="23">
        <f>F37/360*40000</f>
        <v>39</v>
      </c>
      <c r="F40" s="23">
        <f>F37/360*2*PI()*6371</f>
        <v>39.02941925224011</v>
      </c>
      <c r="G40" s="23">
        <f>F37/360*2*PI()*(6371+B44/1000)</f>
        <v>39.09290530853454</v>
      </c>
      <c r="H40" s="4"/>
      <c r="K40" s="33"/>
    </row>
    <row r="41" spans="1:11" x14ac:dyDescent="0.35">
      <c r="A41" s="4" t="s">
        <v>56</v>
      </c>
      <c r="B41" s="9" t="s">
        <v>166</v>
      </c>
      <c r="C41" s="51" t="s">
        <v>165</v>
      </c>
      <c r="D41" s="4" t="s">
        <v>82</v>
      </c>
      <c r="E41" s="23">
        <f>G37/360*40000</f>
        <v>22.55555555555549</v>
      </c>
      <c r="F41" s="23">
        <f>G37/360*2*PI()*6371</f>
        <v>22.572570108845355</v>
      </c>
      <c r="G41" s="23">
        <f>G37/360*2*PI()*(6371+B44/1000)</f>
        <v>22.609287115762076</v>
      </c>
      <c r="H41" s="29"/>
      <c r="K41" s="29"/>
    </row>
    <row r="42" spans="1:11" x14ac:dyDescent="0.35">
      <c r="C42" s="35"/>
      <c r="D42" s="26" t="s">
        <v>83</v>
      </c>
      <c r="E42" s="23">
        <f>SQRT(E40*E40+E41*E41)</f>
        <v>45.052781117482084</v>
      </c>
      <c r="F42" s="23">
        <f>SQRT(F40*F40+F41*F41)</f>
        <v>45.086766223426025</v>
      </c>
      <c r="G42" s="23">
        <f>SQRT(G40*G40+G41*G41)</f>
        <v>45.160105284919489</v>
      </c>
      <c r="H42" s="29"/>
      <c r="K42" s="29"/>
    </row>
    <row r="43" spans="1:11" x14ac:dyDescent="0.35">
      <c r="A43" s="4" t="s">
        <v>60</v>
      </c>
      <c r="B43" s="44">
        <v>34000</v>
      </c>
      <c r="D43" s="29"/>
      <c r="E43" s="29"/>
      <c r="F43" s="29"/>
      <c r="G43" s="29"/>
      <c r="H43" s="29"/>
      <c r="K43" s="29"/>
    </row>
    <row r="44" spans="1:11" x14ac:dyDescent="0.35">
      <c r="A44" s="4" t="s">
        <v>59</v>
      </c>
      <c r="B44" s="35">
        <f>B43/3.28084</f>
        <v>10363.199668377611</v>
      </c>
      <c r="C44" s="29"/>
      <c r="D44" s="26" t="s">
        <v>63</v>
      </c>
      <c r="E44" s="35">
        <f>E42/(B46/3600)</f>
        <v>901.05562234964168</v>
      </c>
      <c r="F44" s="35">
        <f>F42/(B46/3600)</f>
        <v>901.7353244685205</v>
      </c>
      <c r="G44" s="35">
        <f>G42/(B46/3600)</f>
        <v>903.20210569838969</v>
      </c>
      <c r="H44" s="29"/>
      <c r="K44" s="29"/>
    </row>
    <row r="45" spans="1:11" x14ac:dyDescent="0.35">
      <c r="A45" s="18" t="s">
        <v>102</v>
      </c>
      <c r="B45" s="19" t="s">
        <v>179</v>
      </c>
      <c r="C45" s="35"/>
      <c r="D45" s="26" t="s">
        <v>62</v>
      </c>
      <c r="E45" s="35">
        <f>E44/1.852</f>
        <v>486.53111357972011</v>
      </c>
      <c r="F45" s="35">
        <f>F44/1.852</f>
        <v>486.89812336313202</v>
      </c>
      <c r="G45" s="35">
        <f>G44/1.852</f>
        <v>487.69012186738104</v>
      </c>
      <c r="H45" s="29"/>
      <c r="K45" s="29"/>
    </row>
    <row r="46" spans="1:11" x14ac:dyDescent="0.35">
      <c r="A46" s="18" t="s">
        <v>80</v>
      </c>
      <c r="B46" s="20">
        <f>LEFT(B45,2)*60+RIGHT(B45,2)</f>
        <v>180</v>
      </c>
      <c r="C46" s="9"/>
      <c r="D46" s="29"/>
      <c r="E46" s="29"/>
      <c r="F46" s="29"/>
      <c r="G46" s="29"/>
      <c r="H46" s="29"/>
      <c r="K46" s="29"/>
    </row>
    <row r="47" spans="1:11" x14ac:dyDescent="0.35">
      <c r="A47" s="4" t="s">
        <v>62</v>
      </c>
      <c r="B47" s="44">
        <v>486</v>
      </c>
      <c r="C47" s="29"/>
      <c r="D47" s="4" t="s">
        <v>101</v>
      </c>
      <c r="E47" s="54">
        <f>E45-B47</f>
        <v>0.53111357972011319</v>
      </c>
      <c r="F47" s="54">
        <f>F45-B47</f>
        <v>0.89812336313201513</v>
      </c>
      <c r="G47" s="54">
        <f>G45-B47</f>
        <v>1.6901218673810376</v>
      </c>
      <c r="H47" s="29"/>
      <c r="K47" s="29"/>
    </row>
    <row r="48" spans="1:11" x14ac:dyDescent="0.35">
      <c r="A48" s="4" t="s">
        <v>63</v>
      </c>
      <c r="B48" s="20">
        <f>B47*1.852</f>
        <v>900.072</v>
      </c>
      <c r="C48" s="29"/>
      <c r="D48" s="4" t="s">
        <v>75</v>
      </c>
      <c r="E48" s="41">
        <f>(E44-B48)/B48</f>
        <v>1.0928262957204289E-3</v>
      </c>
      <c r="F48" s="41">
        <f>(F44-B48)/B48</f>
        <v>1.8479904591193815E-3</v>
      </c>
      <c r="G48" s="41">
        <f>(G44-B48)/B48</f>
        <v>3.4776170110720965E-3</v>
      </c>
      <c r="H48" s="29"/>
      <c r="K48" s="29"/>
    </row>
    <row r="49" spans="1:11" x14ac:dyDescent="0.35">
      <c r="C49" s="29"/>
      <c r="D49" s="29"/>
      <c r="E49" s="29"/>
      <c r="F49" s="29"/>
      <c r="G49" s="29"/>
      <c r="H49" s="29"/>
      <c r="K49" s="29"/>
    </row>
    <row r="50" spans="1:11" x14ac:dyDescent="0.35">
      <c r="A50" s="4" t="s">
        <v>64</v>
      </c>
      <c r="B50" s="9">
        <v>210</v>
      </c>
      <c r="C50" s="29"/>
      <c r="D50" s="4" t="s">
        <v>50</v>
      </c>
      <c r="E50" s="38">
        <f>E41/E40</f>
        <v>0.57834757834757666</v>
      </c>
      <c r="F50" s="38">
        <f>F41/F40</f>
        <v>0.57834757834757666</v>
      </c>
      <c r="G50" s="38">
        <f>G41/G40</f>
        <v>0.57834757834757666</v>
      </c>
      <c r="H50" s="29"/>
      <c r="K50" s="29"/>
    </row>
    <row r="51" spans="1:11" x14ac:dyDescent="0.35">
      <c r="C51" s="29"/>
      <c r="D51" s="4" t="s">
        <v>51</v>
      </c>
      <c r="E51" s="38">
        <f>E41/E42</f>
        <v>0.50064735175256758</v>
      </c>
      <c r="F51" s="38">
        <f>F41/F42</f>
        <v>0.50064735175256758</v>
      </c>
      <c r="G51" s="38">
        <f>G41/G42</f>
        <v>0.50064735175256758</v>
      </c>
      <c r="H51" s="29"/>
      <c r="K51" s="29"/>
    </row>
    <row r="52" spans="1:11" x14ac:dyDescent="0.35">
      <c r="A52" s="4" t="s">
        <v>65</v>
      </c>
      <c r="B52" s="9">
        <v>1.357</v>
      </c>
      <c r="C52" s="29"/>
      <c r="D52" s="4" t="s">
        <v>52</v>
      </c>
      <c r="E52" s="38">
        <f>E40/E42</f>
        <v>0.86565133234064906</v>
      </c>
      <c r="F52" s="38">
        <f>F40/F42</f>
        <v>0.86565133234064906</v>
      </c>
      <c r="G52" s="38">
        <f>G40/G42</f>
        <v>0.86565133234064906</v>
      </c>
      <c r="H52" s="29"/>
      <c r="K52" s="29"/>
    </row>
    <row r="53" spans="1:11" x14ac:dyDescent="0.35">
      <c r="A53" s="4" t="s">
        <v>66</v>
      </c>
      <c r="B53" s="9">
        <v>-31.436</v>
      </c>
      <c r="C53" s="29"/>
      <c r="D53" s="4" t="s">
        <v>53</v>
      </c>
      <c r="E53" s="38">
        <f>E40/E41</f>
        <v>1.7290640394088721</v>
      </c>
      <c r="F53" s="38">
        <f>F40/F41</f>
        <v>1.7290640394088721</v>
      </c>
      <c r="G53" s="38">
        <f>G40/G41</f>
        <v>1.7290640394088721</v>
      </c>
      <c r="H53" s="29"/>
      <c r="K53" s="29"/>
    </row>
    <row r="54" spans="1:11" x14ac:dyDescent="0.35">
      <c r="A54" s="4" t="s">
        <v>67</v>
      </c>
      <c r="B54" s="9">
        <v>1.006</v>
      </c>
      <c r="C54" s="29"/>
      <c r="D54" s="29"/>
      <c r="E54" s="29"/>
      <c r="F54" s="29"/>
      <c r="G54" s="29"/>
      <c r="H54" s="29"/>
      <c r="K54" s="29"/>
    </row>
    <row r="55" spans="1:11" x14ac:dyDescent="0.35">
      <c r="A55" s="4" t="s">
        <v>68</v>
      </c>
      <c r="B55" s="9">
        <v>-31.638999999999999</v>
      </c>
      <c r="C55" s="29"/>
      <c r="D55" s="33" t="s">
        <v>73</v>
      </c>
      <c r="E55" s="23">
        <f>DEGREES(ATAN2(F37,G37))</f>
        <v>30.042837696876081</v>
      </c>
      <c r="F55" s="23">
        <f>DEGREES(ATAN2(F37,G37))</f>
        <v>30.042837696876081</v>
      </c>
      <c r="G55" s="23">
        <f>DEGREES(ATAN2(F37,G37))</f>
        <v>30.042837696876081</v>
      </c>
      <c r="H55" s="29"/>
      <c r="K55" s="29"/>
    </row>
    <row r="56" spans="1:11" x14ac:dyDescent="0.35">
      <c r="A56" s="29"/>
      <c r="B56" s="29"/>
      <c r="C56" s="29"/>
      <c r="D56" s="29"/>
      <c r="E56" s="29"/>
      <c r="F56" s="29"/>
      <c r="G56" s="29"/>
      <c r="H56" s="29"/>
      <c r="K56" s="29"/>
    </row>
    <row r="57" spans="1:11" x14ac:dyDescent="0.35">
      <c r="A57" s="29"/>
      <c r="B57" s="29"/>
      <c r="C57" s="29"/>
      <c r="D57" s="29"/>
      <c r="E57" s="29"/>
      <c r="F57" s="29"/>
      <c r="G57" s="29"/>
      <c r="H57" s="29"/>
      <c r="K57" s="29"/>
    </row>
    <row r="58" spans="1:11" x14ac:dyDescent="0.35">
      <c r="A58" s="29"/>
      <c r="B58" s="4"/>
      <c r="C58" s="4"/>
      <c r="F58" s="4" t="s">
        <v>48</v>
      </c>
      <c r="G58" s="4"/>
      <c r="H58" s="29"/>
      <c r="K58" s="29"/>
    </row>
    <row r="59" spans="1:11" x14ac:dyDescent="0.35">
      <c r="A59" s="29"/>
      <c r="B59" s="4"/>
      <c r="C59" s="4"/>
      <c r="F59" s="4" t="s">
        <v>20</v>
      </c>
      <c r="G59" s="29"/>
      <c r="H59" s="29"/>
      <c r="K59" s="29"/>
    </row>
    <row r="60" spans="1:11" x14ac:dyDescent="0.35">
      <c r="A60" s="29"/>
      <c r="B60" s="4"/>
      <c r="C60" s="4"/>
      <c r="F60" s="4" t="s">
        <v>78</v>
      </c>
      <c r="G60" s="4" t="s">
        <v>20</v>
      </c>
      <c r="H60" s="29"/>
      <c r="K60" s="29"/>
    </row>
    <row r="61" spans="1:11" x14ac:dyDescent="0.35">
      <c r="A61" s="29"/>
      <c r="B61" s="4"/>
      <c r="C61" s="4"/>
      <c r="F61" s="4" t="s">
        <v>57</v>
      </c>
      <c r="G61" s="4" t="s">
        <v>31</v>
      </c>
      <c r="H61" s="29"/>
      <c r="K61" s="29"/>
    </row>
    <row r="62" spans="1:11" x14ac:dyDescent="0.35">
      <c r="A62" s="29"/>
      <c r="B62" s="43"/>
      <c r="C62" s="31"/>
      <c r="D62" s="31"/>
      <c r="F62" s="23">
        <f>180+DEGREES(ATAN(G37/F37))</f>
        <v>210.04283769687609</v>
      </c>
      <c r="G62" s="42">
        <f>SUM(B62:F62)-B50</f>
        <v>4.2837696876091513E-2</v>
      </c>
      <c r="H62" s="29"/>
      <c r="K62" s="29"/>
    </row>
    <row r="63" spans="1:11" x14ac:dyDescent="0.35">
      <c r="A63" s="29"/>
      <c r="B63" s="29"/>
      <c r="C63" s="29"/>
      <c r="D63" s="29"/>
      <c r="E63" s="29"/>
      <c r="F63" s="29"/>
      <c r="G63" s="29"/>
      <c r="H63" s="29"/>
      <c r="K63" s="29"/>
    </row>
    <row r="64" spans="1:11" x14ac:dyDescent="0.35">
      <c r="A64" s="29"/>
      <c r="B64" s="29"/>
      <c r="C64" s="29"/>
      <c r="D64" s="29"/>
      <c r="E64" s="29"/>
      <c r="F64" s="29"/>
      <c r="G64" s="29"/>
      <c r="H64" s="29"/>
      <c r="K64" s="29"/>
    </row>
    <row r="65" spans="1:11" x14ac:dyDescent="0.35">
      <c r="A65" s="29"/>
      <c r="B65" s="29"/>
      <c r="C65" s="29"/>
      <c r="D65" s="29"/>
      <c r="E65" s="29"/>
      <c r="F65" s="29"/>
      <c r="G65" s="29"/>
      <c r="H65" s="29"/>
      <c r="K65" s="29"/>
    </row>
    <row r="66" spans="1:11" x14ac:dyDescent="0.35">
      <c r="A66" s="29"/>
      <c r="B66" s="29"/>
      <c r="C66" s="29"/>
      <c r="D66" s="29"/>
      <c r="E66" s="29"/>
      <c r="F66" s="29"/>
      <c r="G66" s="29"/>
      <c r="H66" s="29"/>
      <c r="K66" s="29"/>
    </row>
    <row r="67" spans="1:11" x14ac:dyDescent="0.35">
      <c r="A67" s="28" t="s">
        <v>84</v>
      </c>
      <c r="B67" s="29"/>
      <c r="C67" s="29"/>
      <c r="D67" s="32" t="s">
        <v>46</v>
      </c>
      <c r="E67" s="29"/>
      <c r="F67" s="29"/>
      <c r="G67" s="29"/>
      <c r="H67" s="29"/>
      <c r="I67" s="47" t="s">
        <v>5</v>
      </c>
      <c r="J67" s="46" t="s">
        <v>4</v>
      </c>
      <c r="K67" s="47"/>
    </row>
    <row r="68" spans="1:11" x14ac:dyDescent="0.35">
      <c r="A68" s="28"/>
      <c r="B68" s="29"/>
      <c r="C68" s="29"/>
      <c r="D68" s="32"/>
      <c r="E68" s="29"/>
      <c r="F68" s="29"/>
      <c r="G68" s="29"/>
      <c r="H68" s="29"/>
      <c r="K68" s="29"/>
    </row>
    <row r="69" spans="1:11" x14ac:dyDescent="0.35">
      <c r="A69" s="6">
        <v>3</v>
      </c>
      <c r="B69" s="40" t="s">
        <v>1</v>
      </c>
      <c r="C69" s="29"/>
      <c r="D69" s="45" t="s">
        <v>74</v>
      </c>
      <c r="E69" s="29"/>
      <c r="F69" s="4" t="s">
        <v>69</v>
      </c>
      <c r="G69" s="4" t="s">
        <v>70</v>
      </c>
      <c r="H69" s="29"/>
      <c r="I69" s="4" t="s">
        <v>41</v>
      </c>
      <c r="J69" s="4" t="s">
        <v>40</v>
      </c>
      <c r="K69" s="29"/>
    </row>
    <row r="70" spans="1:11" x14ac:dyDescent="0.35">
      <c r="C70" s="29"/>
      <c r="D70" s="29"/>
      <c r="E70" s="29"/>
      <c r="F70" s="20">
        <f>ABS(B85-B87)</f>
        <v>0.14900000000000002</v>
      </c>
      <c r="G70" s="20">
        <f>ABS(B86-B88)</f>
        <v>0.72500000000000142</v>
      </c>
      <c r="H70" s="29"/>
      <c r="I70" s="47" t="s">
        <v>5</v>
      </c>
      <c r="J70" s="46" t="s">
        <v>4</v>
      </c>
      <c r="K70" s="29"/>
    </row>
    <row r="71" spans="1:11" x14ac:dyDescent="0.35">
      <c r="A71" s="4" t="s">
        <v>49</v>
      </c>
      <c r="B71" s="37">
        <v>44737</v>
      </c>
      <c r="C71" s="29"/>
      <c r="D71" s="9"/>
      <c r="E71" s="29"/>
      <c r="F71" s="29"/>
      <c r="G71" s="29"/>
      <c r="H71" s="29"/>
      <c r="K71" s="29"/>
    </row>
    <row r="72" spans="1:11" x14ac:dyDescent="0.35">
      <c r="A72" s="4" t="s">
        <v>54</v>
      </c>
      <c r="B72" s="9" t="s">
        <v>204</v>
      </c>
      <c r="C72" s="29"/>
      <c r="D72" s="9"/>
      <c r="E72" s="4" t="s">
        <v>71</v>
      </c>
      <c r="F72" s="4" t="s">
        <v>72</v>
      </c>
      <c r="G72" s="4" t="s">
        <v>47</v>
      </c>
      <c r="H72" s="4"/>
      <c r="K72" s="33"/>
    </row>
    <row r="73" spans="1:11" x14ac:dyDescent="0.35">
      <c r="A73" s="4" t="s">
        <v>55</v>
      </c>
      <c r="B73" s="9" t="s">
        <v>169</v>
      </c>
      <c r="C73" s="51" t="s">
        <v>226</v>
      </c>
      <c r="D73" s="4" t="s">
        <v>81</v>
      </c>
      <c r="E73" s="23">
        <f>F70/360*40000</f>
        <v>16.555555555555557</v>
      </c>
      <c r="F73" s="23">
        <f>F70/360*2*PI()*6371</f>
        <v>16.568044070039253</v>
      </c>
      <c r="G73" s="23">
        <f>F70/360*2*PI()*(6371+B77/1000)</f>
        <v>16.596579280862386</v>
      </c>
      <c r="H73" s="4"/>
      <c r="K73" s="33"/>
    </row>
    <row r="74" spans="1:11" x14ac:dyDescent="0.35">
      <c r="A74" s="4" t="s">
        <v>56</v>
      </c>
      <c r="B74" s="9" t="s">
        <v>172</v>
      </c>
      <c r="C74" s="51" t="s">
        <v>227</v>
      </c>
      <c r="D74" s="4" t="s">
        <v>82</v>
      </c>
      <c r="E74" s="23">
        <f>G70/360*40000</f>
        <v>80.555555555555713</v>
      </c>
      <c r="F74" s="23">
        <f>G70/360*2*PI()*6371</f>
        <v>80.616321817305234</v>
      </c>
      <c r="G74" s="23">
        <f>G70/360*2*PI()*(6371+B77/1000)</f>
        <v>80.755167641780218</v>
      </c>
      <c r="H74" s="29"/>
      <c r="K74" s="29"/>
    </row>
    <row r="75" spans="1:11" x14ac:dyDescent="0.35">
      <c r="C75" s="35"/>
      <c r="D75" s="26" t="s">
        <v>83</v>
      </c>
      <c r="E75" s="23">
        <f>SQRT(E73*E73+E74*E74)</f>
        <v>82.239187438941229</v>
      </c>
      <c r="F75" s="23">
        <f>SQRT(F73*F73+F74*F74)</f>
        <v>82.301223731230678</v>
      </c>
      <c r="G75" s="23">
        <f>SQRT(G73*G73+G74*G74)</f>
        <v>82.442971469240334</v>
      </c>
      <c r="H75" s="29"/>
      <c r="K75" s="29"/>
    </row>
    <row r="76" spans="1:11" x14ac:dyDescent="0.35">
      <c r="A76" s="4" t="s">
        <v>60</v>
      </c>
      <c r="B76" s="44">
        <v>36000</v>
      </c>
      <c r="D76" s="29"/>
      <c r="E76" s="29"/>
      <c r="F76" s="29"/>
      <c r="G76" s="29"/>
      <c r="H76" s="29"/>
      <c r="K76" s="29"/>
    </row>
    <row r="77" spans="1:11" x14ac:dyDescent="0.35">
      <c r="A77" s="4" t="s">
        <v>59</v>
      </c>
      <c r="B77" s="35">
        <f>B76/3.28084</f>
        <v>10972.799648870412</v>
      </c>
      <c r="C77" s="29"/>
      <c r="D77" s="26" t="s">
        <v>63</v>
      </c>
      <c r="E77" s="35">
        <f>E75/(B79/3600)</f>
        <v>1862.0193382401787</v>
      </c>
      <c r="F77" s="35">
        <f>F75/(B79/3600)</f>
        <v>1863.4239335372984</v>
      </c>
      <c r="G77" s="35">
        <f>G75/(B79/3600)</f>
        <v>1866.6333162846868</v>
      </c>
      <c r="H77" s="29"/>
      <c r="K77" s="29"/>
    </row>
    <row r="78" spans="1:11" x14ac:dyDescent="0.35">
      <c r="A78" s="18" t="s">
        <v>102</v>
      </c>
      <c r="B78" s="19" t="s">
        <v>158</v>
      </c>
      <c r="C78" s="35"/>
      <c r="D78" s="26" t="s">
        <v>62</v>
      </c>
      <c r="E78" s="35">
        <f>E77/1.852</f>
        <v>1005.4100098489085</v>
      </c>
      <c r="F78" s="35">
        <f>F77/1.852</f>
        <v>1006.1684306356902</v>
      </c>
      <c r="G78" s="35">
        <f>G77/1.852</f>
        <v>1007.901358685036</v>
      </c>
      <c r="H78" s="29"/>
      <c r="K78" s="29"/>
    </row>
    <row r="79" spans="1:11" x14ac:dyDescent="0.35">
      <c r="A79" s="18" t="s">
        <v>80</v>
      </c>
      <c r="B79" s="20">
        <f>LEFT(B78,2)*60+RIGHT(B78,2)</f>
        <v>159</v>
      </c>
      <c r="C79" s="9"/>
      <c r="D79" s="29"/>
      <c r="E79" s="29"/>
      <c r="F79" s="29"/>
      <c r="G79" s="29"/>
      <c r="H79" s="29"/>
      <c r="K79" s="29"/>
    </row>
    <row r="80" spans="1:11" x14ac:dyDescent="0.35">
      <c r="A80" s="4" t="s">
        <v>62</v>
      </c>
      <c r="B80" s="44">
        <v>492</v>
      </c>
      <c r="C80" s="29"/>
      <c r="D80" s="4" t="s">
        <v>101</v>
      </c>
      <c r="E80" s="54">
        <f>E78-B80</f>
        <v>513.41000984890854</v>
      </c>
      <c r="F80" s="54">
        <f>F78-B80</f>
        <v>514.16843063569024</v>
      </c>
      <c r="G80" s="54">
        <f>G78-B80</f>
        <v>515.90135868503603</v>
      </c>
      <c r="H80" s="6" t="s">
        <v>205</v>
      </c>
      <c r="K80" s="29"/>
    </row>
    <row r="81" spans="1:11" x14ac:dyDescent="0.35">
      <c r="A81" s="4" t="s">
        <v>63</v>
      </c>
      <c r="B81" s="20">
        <f>B80*1.852</f>
        <v>911.18400000000008</v>
      </c>
      <c r="C81" s="29"/>
      <c r="D81" s="4" t="s">
        <v>75</v>
      </c>
      <c r="E81" s="41">
        <f>(E77-B81)/B81</f>
        <v>1.0435162801807083</v>
      </c>
      <c r="F81" s="41">
        <f>(F77-B81)/B81</f>
        <v>1.0450577858448986</v>
      </c>
      <c r="G81" s="41">
        <f>(G77-B81)/B81</f>
        <v>1.0485799973273089</v>
      </c>
      <c r="H81" s="6" t="s">
        <v>205</v>
      </c>
      <c r="K81" s="29"/>
    </row>
    <row r="82" spans="1:11" x14ac:dyDescent="0.35">
      <c r="C82" s="29"/>
      <c r="D82" s="29"/>
      <c r="E82" s="29"/>
      <c r="F82" s="29"/>
      <c r="G82" s="29"/>
      <c r="H82" s="59" t="s">
        <v>228</v>
      </c>
      <c r="K82" s="29"/>
    </row>
    <row r="83" spans="1:11" x14ac:dyDescent="0.35">
      <c r="A83" s="4" t="s">
        <v>64</v>
      </c>
      <c r="B83" s="9">
        <v>213</v>
      </c>
      <c r="C83" s="29"/>
      <c r="D83" s="4" t="s">
        <v>50</v>
      </c>
      <c r="E83" s="38">
        <f>E74/E73</f>
        <v>4.8657718120805455</v>
      </c>
      <c r="F83" s="38">
        <f>F74/F73</f>
        <v>4.8657718120805455</v>
      </c>
      <c r="G83" s="38">
        <f>G74/G73</f>
        <v>4.8657718120805464</v>
      </c>
      <c r="H83" s="29"/>
      <c r="K83" s="29"/>
    </row>
    <row r="84" spans="1:11" x14ac:dyDescent="0.35">
      <c r="C84" s="29"/>
      <c r="D84" s="4" t="s">
        <v>51</v>
      </c>
      <c r="E84" s="38">
        <f>E74/E75</f>
        <v>0.97952762015510508</v>
      </c>
      <c r="F84" s="38">
        <f>F74/F75</f>
        <v>0.97952762015510497</v>
      </c>
      <c r="G84" s="38">
        <f>G74/G75</f>
        <v>0.97952762015510519</v>
      </c>
      <c r="H84" s="29"/>
      <c r="K84" s="29"/>
    </row>
    <row r="85" spans="1:11" x14ac:dyDescent="0.35">
      <c r="A85" s="4" t="s">
        <v>65</v>
      </c>
      <c r="B85" s="9">
        <v>2.673</v>
      </c>
      <c r="C85" s="29"/>
      <c r="D85" s="4" t="s">
        <v>52</v>
      </c>
      <c r="E85" s="38">
        <f>E73/E75</f>
        <v>0.20130981434911777</v>
      </c>
      <c r="F85" s="38">
        <f>F73/F75</f>
        <v>0.20130981434911777</v>
      </c>
      <c r="G85" s="38">
        <f>G73/G75</f>
        <v>0.20130981434911779</v>
      </c>
      <c r="H85" s="29"/>
      <c r="K85" s="29"/>
    </row>
    <row r="86" spans="1:11" x14ac:dyDescent="0.35">
      <c r="A86" s="4" t="s">
        <v>66</v>
      </c>
      <c r="B86" s="9">
        <v>-30.215</v>
      </c>
      <c r="C86" s="29"/>
      <c r="D86" s="4" t="s">
        <v>53</v>
      </c>
      <c r="E86" s="38">
        <f>E73/E74</f>
        <v>0.20551724137930996</v>
      </c>
      <c r="F86" s="38">
        <f>F73/F74</f>
        <v>0.20551724137930999</v>
      </c>
      <c r="G86" s="38">
        <f>G73/G74</f>
        <v>0.20551724137930996</v>
      </c>
      <c r="H86" s="29"/>
      <c r="K86" s="29"/>
    </row>
    <row r="87" spans="1:11" x14ac:dyDescent="0.35">
      <c r="A87" s="4" t="s">
        <v>67</v>
      </c>
      <c r="B87" s="9">
        <v>2.524</v>
      </c>
      <c r="C87" s="29"/>
      <c r="D87" s="29"/>
      <c r="E87" s="29"/>
      <c r="F87" s="29"/>
      <c r="G87" s="29"/>
      <c r="H87" s="29"/>
      <c r="K87" s="29"/>
    </row>
    <row r="88" spans="1:11" x14ac:dyDescent="0.35">
      <c r="A88" s="4" t="s">
        <v>68</v>
      </c>
      <c r="B88" s="9">
        <v>-30.94</v>
      </c>
      <c r="C88" s="29"/>
      <c r="D88" s="33" t="s">
        <v>73</v>
      </c>
      <c r="E88" s="23">
        <f>DEGREES(ATAN2(F70,G70))</f>
        <v>78.386436136681226</v>
      </c>
      <c r="F88" s="23">
        <f>DEGREES(ATAN2(F70,G70))</f>
        <v>78.386436136681226</v>
      </c>
      <c r="G88" s="23">
        <f>DEGREES(ATAN2(F70,G70))</f>
        <v>78.386436136681226</v>
      </c>
      <c r="H88" s="29"/>
      <c r="K88" s="29"/>
    </row>
    <row r="89" spans="1:11" x14ac:dyDescent="0.35">
      <c r="A89" s="29"/>
      <c r="B89" s="29"/>
      <c r="C89" s="29"/>
      <c r="D89" s="29"/>
      <c r="E89" s="29"/>
      <c r="F89" s="29"/>
      <c r="G89" s="29"/>
      <c r="H89" s="29"/>
      <c r="K89" s="29"/>
    </row>
    <row r="90" spans="1:11" x14ac:dyDescent="0.35">
      <c r="A90" s="29"/>
      <c r="B90" s="29"/>
      <c r="C90" s="29"/>
      <c r="D90" s="29"/>
      <c r="E90" s="29"/>
      <c r="F90" s="29"/>
      <c r="G90" s="29"/>
      <c r="H90" s="29"/>
      <c r="K90" s="29"/>
    </row>
    <row r="91" spans="1:11" x14ac:dyDescent="0.35">
      <c r="A91" s="29"/>
      <c r="B91" s="4"/>
      <c r="C91" s="4"/>
      <c r="F91" s="4" t="s">
        <v>48</v>
      </c>
      <c r="G91" s="4"/>
      <c r="H91" s="29"/>
      <c r="K91" s="29"/>
    </row>
    <row r="92" spans="1:11" x14ac:dyDescent="0.35">
      <c r="A92" s="29"/>
      <c r="B92" s="4"/>
      <c r="C92" s="4"/>
      <c r="F92" s="4" t="s">
        <v>20</v>
      </c>
      <c r="G92" s="29"/>
      <c r="H92" s="29"/>
      <c r="K92" s="29"/>
    </row>
    <row r="93" spans="1:11" x14ac:dyDescent="0.35">
      <c r="A93" s="29"/>
      <c r="B93" s="4"/>
      <c r="C93" s="4"/>
      <c r="F93" s="4" t="s">
        <v>78</v>
      </c>
      <c r="G93" s="4" t="s">
        <v>20</v>
      </c>
      <c r="H93" s="29"/>
      <c r="K93" s="29"/>
    </row>
    <row r="94" spans="1:11" x14ac:dyDescent="0.35">
      <c r="A94" s="29"/>
      <c r="B94" s="4"/>
      <c r="C94" s="4"/>
      <c r="F94" s="4" t="s">
        <v>57</v>
      </c>
      <c r="G94" s="4" t="s">
        <v>31</v>
      </c>
      <c r="H94" s="29"/>
      <c r="K94" s="29"/>
    </row>
    <row r="95" spans="1:11" x14ac:dyDescent="0.35">
      <c r="A95" s="29"/>
      <c r="B95" s="43"/>
      <c r="C95" s="31"/>
      <c r="D95" s="31"/>
      <c r="F95" s="23">
        <f>180+DEGREES(ATAN(G70/F70))</f>
        <v>258.38643613668125</v>
      </c>
      <c r="G95" s="42">
        <f>SUM(B95:F95)-B83</f>
        <v>45.386436136681255</v>
      </c>
      <c r="H95" s="29"/>
      <c r="K95" s="29"/>
    </row>
    <row r="96" spans="1:11" x14ac:dyDescent="0.35">
      <c r="A96" s="29"/>
      <c r="B96" s="29"/>
      <c r="C96" s="29"/>
      <c r="D96" s="29"/>
      <c r="E96" s="29"/>
      <c r="F96" s="29"/>
      <c r="G96" s="29"/>
      <c r="H96" s="29"/>
      <c r="K96" s="29"/>
    </row>
    <row r="97" spans="1:11" x14ac:dyDescent="0.35">
      <c r="A97" s="29"/>
      <c r="B97" s="29"/>
      <c r="C97" s="29"/>
      <c r="D97" s="29"/>
      <c r="E97" s="29"/>
      <c r="F97" s="29"/>
      <c r="G97" s="29"/>
      <c r="H97" s="29"/>
      <c r="K97" s="29"/>
    </row>
    <row r="98" spans="1:11" x14ac:dyDescent="0.35">
      <c r="A98" s="29"/>
      <c r="B98" s="29"/>
      <c r="C98" s="29"/>
      <c r="D98" s="29"/>
      <c r="E98" s="29"/>
      <c r="F98" s="29"/>
      <c r="G98" s="29"/>
      <c r="H98" s="29"/>
      <c r="K98" s="29"/>
    </row>
    <row r="99" spans="1:11" x14ac:dyDescent="0.35">
      <c r="A99" s="29"/>
      <c r="B99" s="29"/>
      <c r="C99" s="29"/>
      <c r="D99" s="29"/>
      <c r="E99" s="29"/>
      <c r="F99" s="29"/>
      <c r="G99" s="29"/>
      <c r="H99" s="29"/>
      <c r="K99" s="29"/>
    </row>
    <row r="100" spans="1:11" x14ac:dyDescent="0.35">
      <c r="A100" s="28"/>
      <c r="B100" s="29"/>
      <c r="C100" s="29"/>
      <c r="D100" s="32"/>
      <c r="E100" s="29"/>
      <c r="F100" s="29"/>
      <c r="G100" s="29"/>
      <c r="H100" s="29"/>
      <c r="I100" s="47"/>
      <c r="J100" s="46"/>
      <c r="K100" s="47"/>
    </row>
    <row r="101" spans="1:11" x14ac:dyDescent="0.35">
      <c r="A101" s="28"/>
      <c r="B101" s="29"/>
      <c r="C101" s="29"/>
      <c r="D101" s="32"/>
      <c r="E101" s="29"/>
      <c r="F101" s="29"/>
      <c r="G101" s="29"/>
      <c r="H101" s="29"/>
      <c r="K101" s="29"/>
    </row>
    <row r="102" spans="1:11" x14ac:dyDescent="0.35">
      <c r="A102" s="6"/>
      <c r="B102" s="40"/>
      <c r="C102" s="29"/>
      <c r="D102" s="45"/>
      <c r="E102" s="29"/>
      <c r="F102" s="4"/>
      <c r="G102" s="4"/>
      <c r="H102" s="29"/>
      <c r="I102" s="4"/>
      <c r="J102" s="4"/>
      <c r="K102" s="29"/>
    </row>
    <row r="103" spans="1:11" x14ac:dyDescent="0.35">
      <c r="C103" s="29"/>
      <c r="D103" s="29"/>
      <c r="E103" s="29"/>
      <c r="F103" s="20"/>
      <c r="G103" s="20"/>
      <c r="H103" s="29"/>
      <c r="I103" s="47"/>
      <c r="J103" s="47"/>
      <c r="K103" s="29"/>
    </row>
    <row r="104" spans="1:11" x14ac:dyDescent="0.35">
      <c r="A104" s="4"/>
      <c r="B104" s="37"/>
      <c r="C104" s="29"/>
      <c r="D104" s="9"/>
      <c r="E104" s="29"/>
      <c r="F104" s="29"/>
      <c r="G104" s="29"/>
      <c r="H104" s="29"/>
      <c r="K104" s="29"/>
    </row>
    <row r="105" spans="1:11" x14ac:dyDescent="0.35">
      <c r="A105" s="4"/>
      <c r="B105" s="9"/>
      <c r="C105" s="29"/>
      <c r="D105" s="9"/>
      <c r="E105" s="4"/>
      <c r="F105" s="4"/>
      <c r="G105" s="4"/>
      <c r="H105" s="4"/>
      <c r="K105" s="33"/>
    </row>
    <row r="106" spans="1:11" x14ac:dyDescent="0.35">
      <c r="A106" s="4"/>
      <c r="B106" s="9"/>
      <c r="C106" s="29"/>
      <c r="D106" s="4"/>
      <c r="E106" s="23"/>
      <c r="F106" s="23"/>
      <c r="G106" s="23"/>
      <c r="H106" s="4"/>
      <c r="K106" s="33"/>
    </row>
    <row r="107" spans="1:11" x14ac:dyDescent="0.35">
      <c r="A107" s="4"/>
      <c r="B107" s="9"/>
      <c r="C107" s="9"/>
      <c r="D107" s="4"/>
      <c r="E107" s="23"/>
      <c r="F107" s="23"/>
      <c r="G107" s="23"/>
      <c r="H107" s="29"/>
      <c r="K107" s="29"/>
    </row>
    <row r="108" spans="1:11" x14ac:dyDescent="0.35">
      <c r="C108" s="35"/>
      <c r="D108" s="26"/>
      <c r="E108" s="23"/>
      <c r="F108" s="23"/>
      <c r="G108" s="23"/>
      <c r="H108" s="29"/>
      <c r="K108" s="29"/>
    </row>
    <row r="109" spans="1:11" x14ac:dyDescent="0.35">
      <c r="A109" s="4"/>
      <c r="B109" s="44"/>
      <c r="D109" s="29"/>
      <c r="E109" s="29"/>
      <c r="F109" s="29"/>
      <c r="G109" s="29"/>
      <c r="H109" s="29"/>
      <c r="K109" s="29"/>
    </row>
    <row r="110" spans="1:11" x14ac:dyDescent="0.35">
      <c r="A110" s="4"/>
      <c r="B110" s="35"/>
      <c r="C110" s="29"/>
      <c r="D110" s="26"/>
      <c r="E110" s="35"/>
      <c r="F110" s="35"/>
      <c r="G110" s="35"/>
      <c r="H110" s="29"/>
      <c r="K110" s="29"/>
    </row>
    <row r="111" spans="1:11" x14ac:dyDescent="0.35">
      <c r="A111" s="18"/>
      <c r="B111" s="19"/>
      <c r="C111" s="35"/>
      <c r="D111" s="26"/>
      <c r="E111" s="35"/>
      <c r="F111" s="35"/>
      <c r="G111" s="35"/>
      <c r="H111" s="29"/>
      <c r="K111" s="29"/>
    </row>
    <row r="112" spans="1:11" x14ac:dyDescent="0.35">
      <c r="A112" s="18"/>
      <c r="B112" s="20"/>
      <c r="C112" s="9"/>
      <c r="D112" s="29"/>
      <c r="E112" s="29"/>
      <c r="F112" s="29"/>
      <c r="G112" s="29"/>
      <c r="K112" s="29"/>
    </row>
    <row r="113" spans="1:11" x14ac:dyDescent="0.35">
      <c r="A113" s="4"/>
      <c r="B113" s="44"/>
      <c r="C113" s="29"/>
      <c r="D113" s="4"/>
      <c r="E113" s="54"/>
      <c r="F113" s="54"/>
      <c r="G113" s="54"/>
      <c r="H113" s="29"/>
      <c r="K113" s="29"/>
    </row>
    <row r="114" spans="1:11" x14ac:dyDescent="0.35">
      <c r="A114" s="4"/>
      <c r="B114" s="20"/>
      <c r="C114" s="29"/>
      <c r="D114" s="4"/>
      <c r="E114" s="41"/>
      <c r="F114" s="41"/>
      <c r="G114" s="41"/>
      <c r="H114" s="29"/>
      <c r="K114" s="29"/>
    </row>
    <row r="115" spans="1:11" x14ac:dyDescent="0.35">
      <c r="C115" s="29"/>
      <c r="D115" s="29"/>
      <c r="E115" s="29"/>
      <c r="F115" s="29"/>
      <c r="G115" s="29"/>
      <c r="H115" s="29"/>
      <c r="K115" s="29"/>
    </row>
    <row r="116" spans="1:11" x14ac:dyDescent="0.35">
      <c r="A116" s="4"/>
      <c r="B116" s="9"/>
      <c r="C116" s="29"/>
      <c r="D116" s="4"/>
      <c r="E116" s="38"/>
      <c r="F116" s="38"/>
      <c r="G116" s="38"/>
      <c r="H116" s="29"/>
      <c r="K116" s="29"/>
    </row>
    <row r="117" spans="1:11" x14ac:dyDescent="0.35">
      <c r="C117" s="29"/>
      <c r="D117" s="4"/>
      <c r="E117" s="38"/>
      <c r="F117" s="38"/>
      <c r="G117" s="38"/>
      <c r="H117" s="29"/>
      <c r="K117" s="29"/>
    </row>
    <row r="118" spans="1:11" x14ac:dyDescent="0.35">
      <c r="A118" s="4"/>
      <c r="B118" s="9"/>
      <c r="C118" s="29"/>
      <c r="D118" s="4"/>
      <c r="E118" s="38"/>
      <c r="F118" s="38"/>
      <c r="G118" s="38"/>
      <c r="H118" s="29"/>
      <c r="K118" s="29"/>
    </row>
    <row r="119" spans="1:11" x14ac:dyDescent="0.35">
      <c r="A119" s="4"/>
      <c r="B119" s="9"/>
      <c r="C119" s="29"/>
      <c r="D119" s="4"/>
      <c r="E119" s="38"/>
      <c r="F119" s="38"/>
      <c r="G119" s="38"/>
      <c r="H119" s="29"/>
      <c r="K119" s="29"/>
    </row>
    <row r="120" spans="1:11" x14ac:dyDescent="0.35">
      <c r="A120" s="4"/>
      <c r="B120" s="9"/>
      <c r="C120" s="29"/>
      <c r="D120" s="29"/>
      <c r="E120" s="29"/>
      <c r="F120" s="29"/>
      <c r="G120" s="29"/>
      <c r="H120" s="29"/>
      <c r="K120" s="29"/>
    </row>
    <row r="121" spans="1:11" x14ac:dyDescent="0.35">
      <c r="A121" s="4"/>
      <c r="B121" s="9"/>
      <c r="C121" s="29"/>
      <c r="D121" s="33"/>
      <c r="E121" s="23"/>
      <c r="F121" s="23"/>
      <c r="G121" s="23"/>
      <c r="H121" s="29"/>
      <c r="K121" s="29"/>
    </row>
    <row r="122" spans="1:11" x14ac:dyDescent="0.35">
      <c r="A122" s="29"/>
      <c r="B122" s="29"/>
      <c r="C122" s="29"/>
      <c r="D122" s="29"/>
      <c r="E122" s="29"/>
      <c r="F122" s="29"/>
      <c r="G122" s="29"/>
      <c r="H122" s="29"/>
      <c r="K122" s="29"/>
    </row>
    <row r="123" spans="1:11" x14ac:dyDescent="0.35">
      <c r="A123" s="29"/>
      <c r="B123" s="29"/>
      <c r="C123" s="29"/>
      <c r="D123" s="29"/>
      <c r="E123" s="29"/>
      <c r="F123" s="29"/>
      <c r="G123" s="29"/>
      <c r="H123" s="29"/>
      <c r="K123" s="29"/>
    </row>
    <row r="124" spans="1:11" x14ac:dyDescent="0.35">
      <c r="A124" s="29"/>
      <c r="B124" s="4"/>
      <c r="C124" s="4"/>
      <c r="F124" s="4"/>
      <c r="G124" s="4"/>
      <c r="H124" s="29"/>
      <c r="K124" s="29"/>
    </row>
    <row r="125" spans="1:11" x14ac:dyDescent="0.35">
      <c r="A125" s="29"/>
      <c r="B125" s="4"/>
      <c r="C125" s="4"/>
      <c r="F125" s="4"/>
      <c r="G125" s="29"/>
      <c r="H125" s="29"/>
      <c r="K125" s="29"/>
    </row>
    <row r="126" spans="1:11" x14ac:dyDescent="0.35">
      <c r="A126" s="29"/>
      <c r="B126" s="4"/>
      <c r="C126" s="4"/>
      <c r="F126" s="4"/>
      <c r="G126" s="4"/>
      <c r="H126" s="29"/>
      <c r="K126" s="29"/>
    </row>
    <row r="127" spans="1:11" x14ac:dyDescent="0.35">
      <c r="A127" s="29"/>
      <c r="B127" s="4"/>
      <c r="C127" s="4"/>
      <c r="F127" s="4"/>
      <c r="G127" s="4"/>
      <c r="H127" s="29"/>
      <c r="K127" s="29"/>
    </row>
    <row r="128" spans="1:11" x14ac:dyDescent="0.35">
      <c r="A128" s="29"/>
      <c r="B128" s="43"/>
      <c r="C128" s="31"/>
      <c r="D128" s="31"/>
      <c r="F128" s="23"/>
      <c r="G128" s="42"/>
      <c r="H128" s="29"/>
      <c r="K128" s="29"/>
    </row>
    <row r="129" spans="1:11" x14ac:dyDescent="0.35">
      <c r="A129" s="29"/>
      <c r="B129" s="29"/>
      <c r="C129" s="29"/>
      <c r="D129" s="29"/>
      <c r="E129" s="29"/>
      <c r="F129" s="29"/>
      <c r="G129" s="29"/>
      <c r="H129" s="29"/>
      <c r="K129" s="29"/>
    </row>
    <row r="130" spans="1:11" x14ac:dyDescent="0.35">
      <c r="A130" s="29"/>
      <c r="B130" s="29"/>
      <c r="C130" s="29"/>
      <c r="D130" s="29"/>
      <c r="E130" s="29"/>
      <c r="F130" s="29"/>
      <c r="G130" s="29"/>
      <c r="H130" s="29"/>
      <c r="K130" s="29"/>
    </row>
    <row r="131" spans="1:11" x14ac:dyDescent="0.35">
      <c r="A131" s="29"/>
      <c r="B131" s="29"/>
      <c r="C131" s="29"/>
      <c r="D131" s="29"/>
      <c r="E131" s="29"/>
      <c r="F131" s="29"/>
      <c r="G131" s="29"/>
      <c r="H131" s="29"/>
      <c r="K131" s="29"/>
    </row>
    <row r="132" spans="1:11" x14ac:dyDescent="0.35">
      <c r="A132" s="29"/>
      <c r="B132" s="29"/>
      <c r="C132" s="29"/>
      <c r="D132" s="29"/>
      <c r="E132" s="29"/>
      <c r="F132" s="29"/>
      <c r="G132" s="29"/>
      <c r="H132" s="29"/>
      <c r="K132" s="29"/>
    </row>
    <row r="133" spans="1:11" x14ac:dyDescent="0.35">
      <c r="A133" s="28"/>
      <c r="B133" s="29"/>
      <c r="C133" s="29"/>
      <c r="D133" s="32"/>
      <c r="E133" s="29"/>
      <c r="F133" s="29"/>
      <c r="G133" s="29"/>
      <c r="H133" s="29"/>
      <c r="I133" s="47"/>
      <c r="J133" s="46"/>
      <c r="K133" s="47"/>
    </row>
    <row r="134" spans="1:11" x14ac:dyDescent="0.35">
      <c r="A134" s="28"/>
      <c r="B134" s="29"/>
      <c r="C134" s="29"/>
      <c r="D134" s="32"/>
      <c r="E134" s="29"/>
      <c r="F134" s="29"/>
      <c r="G134" s="29"/>
      <c r="H134" s="29"/>
      <c r="K134" s="29"/>
    </row>
    <row r="135" spans="1:11" x14ac:dyDescent="0.35">
      <c r="A135" s="6"/>
      <c r="B135" s="40"/>
      <c r="C135" s="29"/>
      <c r="D135" s="45"/>
      <c r="E135" s="29"/>
      <c r="F135" s="4"/>
      <c r="G135" s="4"/>
      <c r="H135" s="29"/>
      <c r="I135" s="4"/>
      <c r="J135" s="4"/>
      <c r="K135" s="29"/>
    </row>
    <row r="136" spans="1:11" x14ac:dyDescent="0.35">
      <c r="C136" s="29"/>
      <c r="D136" s="29"/>
      <c r="E136" s="29"/>
      <c r="F136" s="20"/>
      <c r="G136" s="20"/>
      <c r="H136" s="29"/>
      <c r="I136" s="47"/>
      <c r="J136" s="47"/>
      <c r="K136" s="29"/>
    </row>
    <row r="137" spans="1:11" x14ac:dyDescent="0.35">
      <c r="A137" s="4"/>
      <c r="B137" s="37"/>
      <c r="C137" s="29"/>
      <c r="D137" s="9"/>
      <c r="E137" s="29"/>
      <c r="F137" s="29"/>
      <c r="G137" s="29"/>
      <c r="H137" s="29"/>
      <c r="K137" s="29"/>
    </row>
    <row r="138" spans="1:11" x14ac:dyDescent="0.35">
      <c r="A138" s="4"/>
      <c r="B138" s="9"/>
      <c r="C138" s="29"/>
      <c r="D138" s="9"/>
      <c r="E138" s="4"/>
      <c r="F138" s="4"/>
      <c r="G138" s="4"/>
      <c r="H138" s="4"/>
      <c r="K138" s="33"/>
    </row>
    <row r="139" spans="1:11" x14ac:dyDescent="0.35">
      <c r="A139" s="4"/>
      <c r="B139" s="9"/>
      <c r="C139" s="29"/>
      <c r="D139" s="4"/>
      <c r="E139" s="23"/>
      <c r="F139" s="23"/>
      <c r="G139" s="23"/>
      <c r="H139" s="4"/>
      <c r="K139" s="33"/>
    </row>
    <row r="140" spans="1:11" x14ac:dyDescent="0.35">
      <c r="A140" s="4"/>
      <c r="B140" s="9"/>
      <c r="C140" s="9"/>
      <c r="D140" s="4"/>
      <c r="E140" s="23"/>
      <c r="F140" s="23"/>
      <c r="G140" s="23"/>
      <c r="H140" s="29"/>
      <c r="K140" s="29"/>
    </row>
    <row r="141" spans="1:11" x14ac:dyDescent="0.35">
      <c r="C141" s="35"/>
      <c r="D141" s="26"/>
      <c r="E141" s="23"/>
      <c r="F141" s="23"/>
      <c r="G141" s="23"/>
      <c r="H141" s="29"/>
      <c r="K141" s="29"/>
    </row>
    <row r="142" spans="1:11" x14ac:dyDescent="0.35">
      <c r="A142" s="4"/>
      <c r="B142" s="44"/>
      <c r="D142" s="29"/>
      <c r="E142" s="29"/>
      <c r="F142" s="29"/>
      <c r="G142" s="29"/>
      <c r="H142" s="29"/>
      <c r="K142" s="29"/>
    </row>
    <row r="143" spans="1:11" x14ac:dyDescent="0.35">
      <c r="A143" s="4"/>
      <c r="B143" s="35"/>
      <c r="C143" s="29"/>
      <c r="D143" s="26"/>
      <c r="E143" s="35"/>
      <c r="F143" s="35"/>
      <c r="G143" s="35"/>
      <c r="H143" s="29"/>
      <c r="K143" s="29"/>
    </row>
    <row r="144" spans="1:11" x14ac:dyDescent="0.35">
      <c r="A144" s="18"/>
      <c r="B144" s="19"/>
      <c r="C144" s="35"/>
      <c r="D144" s="26"/>
      <c r="E144" s="35"/>
      <c r="F144" s="35"/>
      <c r="G144" s="35"/>
      <c r="H144" s="29"/>
      <c r="K144" s="29"/>
    </row>
    <row r="145" spans="1:11" x14ac:dyDescent="0.35">
      <c r="A145" s="18"/>
      <c r="B145" s="20"/>
      <c r="C145" s="9"/>
      <c r="D145" s="29"/>
      <c r="E145" s="29"/>
      <c r="F145" s="29"/>
      <c r="G145" s="29"/>
      <c r="K145" s="29"/>
    </row>
    <row r="146" spans="1:11" x14ac:dyDescent="0.35">
      <c r="A146" s="4"/>
      <c r="B146" s="44"/>
      <c r="C146" s="29"/>
      <c r="D146" s="4"/>
      <c r="E146" s="54"/>
      <c r="F146" s="54"/>
      <c r="G146" s="54"/>
      <c r="H146" s="29"/>
      <c r="K146" s="29"/>
    </row>
    <row r="147" spans="1:11" x14ac:dyDescent="0.35">
      <c r="A147" s="4"/>
      <c r="B147" s="20"/>
      <c r="C147" s="29"/>
      <c r="D147" s="4"/>
      <c r="E147" s="41"/>
      <c r="F147" s="41"/>
      <c r="G147" s="41"/>
      <c r="H147" s="29"/>
      <c r="K147" s="29"/>
    </row>
    <row r="148" spans="1:11" x14ac:dyDescent="0.35">
      <c r="C148" s="29"/>
      <c r="D148" s="29"/>
      <c r="E148" s="29"/>
      <c r="F148" s="29"/>
      <c r="G148" s="29"/>
      <c r="H148" s="29"/>
      <c r="K148" s="29"/>
    </row>
    <row r="149" spans="1:11" x14ac:dyDescent="0.35">
      <c r="A149" s="4"/>
      <c r="B149" s="9"/>
      <c r="C149" s="29"/>
      <c r="D149" s="4"/>
      <c r="E149" s="38"/>
      <c r="F149" s="38"/>
      <c r="G149" s="38"/>
      <c r="H149" s="29"/>
      <c r="K149" s="29"/>
    </row>
    <row r="150" spans="1:11" x14ac:dyDescent="0.35">
      <c r="C150" s="29"/>
      <c r="D150" s="4"/>
      <c r="E150" s="38"/>
      <c r="F150" s="38"/>
      <c r="G150" s="38"/>
      <c r="H150" s="29"/>
      <c r="K150" s="29"/>
    </row>
    <row r="151" spans="1:11" x14ac:dyDescent="0.35">
      <c r="A151" s="4"/>
      <c r="B151" s="9"/>
      <c r="C151" s="29"/>
      <c r="D151" s="4"/>
      <c r="E151" s="38"/>
      <c r="F151" s="38"/>
      <c r="G151" s="38"/>
      <c r="H151" s="29"/>
      <c r="K151" s="29"/>
    </row>
    <row r="152" spans="1:11" x14ac:dyDescent="0.35">
      <c r="A152" s="4"/>
      <c r="B152" s="9"/>
      <c r="C152" s="29"/>
      <c r="D152" s="4"/>
      <c r="E152" s="38"/>
      <c r="F152" s="38"/>
      <c r="G152" s="38"/>
      <c r="H152" s="29"/>
      <c r="K152" s="29"/>
    </row>
    <row r="153" spans="1:11" x14ac:dyDescent="0.35">
      <c r="A153" s="4"/>
      <c r="B153" s="9"/>
      <c r="C153" s="29"/>
      <c r="D153" s="29"/>
      <c r="E153" s="29"/>
      <c r="F153" s="29"/>
      <c r="G153" s="29"/>
      <c r="H153" s="29"/>
      <c r="K153" s="29"/>
    </row>
    <row r="154" spans="1:11" x14ac:dyDescent="0.35">
      <c r="A154" s="4"/>
      <c r="B154" s="9"/>
      <c r="C154" s="29"/>
      <c r="D154" s="33"/>
      <c r="E154" s="23"/>
      <c r="F154" s="23"/>
      <c r="G154" s="23"/>
      <c r="H154" s="29"/>
      <c r="K154" s="29"/>
    </row>
    <row r="155" spans="1:11" x14ac:dyDescent="0.35">
      <c r="A155" s="29"/>
      <c r="B155" s="29"/>
      <c r="C155" s="29"/>
      <c r="D155" s="29"/>
      <c r="E155" s="29"/>
      <c r="F155" s="29"/>
      <c r="G155" s="29"/>
      <c r="H155" s="29"/>
      <c r="K155" s="29"/>
    </row>
    <row r="156" spans="1:11" x14ac:dyDescent="0.35">
      <c r="A156" s="29"/>
      <c r="B156" s="29"/>
      <c r="C156" s="29"/>
      <c r="D156" s="29"/>
      <c r="E156" s="29"/>
      <c r="F156" s="29"/>
      <c r="G156" s="29"/>
      <c r="H156" s="29"/>
      <c r="K156" s="29"/>
    </row>
    <row r="157" spans="1:11" x14ac:dyDescent="0.35">
      <c r="A157" s="29"/>
      <c r="B157" s="4"/>
      <c r="C157" s="4"/>
      <c r="F157" s="4"/>
      <c r="G157" s="4"/>
      <c r="H157" s="29"/>
      <c r="K157" s="29"/>
    </row>
    <row r="158" spans="1:11" x14ac:dyDescent="0.35">
      <c r="A158" s="29"/>
      <c r="B158" s="4"/>
      <c r="C158" s="4"/>
      <c r="F158" s="4"/>
      <c r="G158" s="29"/>
      <c r="H158" s="29"/>
      <c r="K158" s="29"/>
    </row>
    <row r="159" spans="1:11" x14ac:dyDescent="0.35">
      <c r="A159" s="29"/>
      <c r="B159" s="4"/>
      <c r="C159" s="4"/>
      <c r="F159" s="4"/>
      <c r="G159" s="4"/>
      <c r="H159" s="29"/>
      <c r="K159" s="29"/>
    </row>
    <row r="160" spans="1:11" x14ac:dyDescent="0.35">
      <c r="A160" s="29"/>
      <c r="B160" s="4"/>
      <c r="C160" s="4"/>
      <c r="F160" s="4"/>
      <c r="G160" s="4"/>
      <c r="H160" s="29"/>
      <c r="K160" s="29"/>
    </row>
    <row r="161" spans="1:11" x14ac:dyDescent="0.35">
      <c r="A161" s="29"/>
      <c r="B161" s="43"/>
      <c r="C161" s="31"/>
      <c r="D161" s="31"/>
      <c r="F161" s="23"/>
      <c r="G161" s="42"/>
      <c r="H161" s="29"/>
      <c r="K161" s="29"/>
    </row>
    <row r="162" spans="1:11" x14ac:dyDescent="0.35">
      <c r="A162" s="29"/>
      <c r="B162" s="29"/>
      <c r="C162" s="29"/>
      <c r="D162" s="29"/>
      <c r="E162" s="29"/>
      <c r="F162" s="29"/>
      <c r="G162" s="29"/>
      <c r="H162" s="29"/>
      <c r="K162" s="29"/>
    </row>
    <row r="163" spans="1:11" x14ac:dyDescent="0.35">
      <c r="A163" s="29"/>
      <c r="B163" s="29"/>
      <c r="C163" s="29"/>
      <c r="D163" s="29"/>
      <c r="E163" s="29"/>
      <c r="F163" s="29"/>
      <c r="G163" s="29"/>
      <c r="H163" s="29"/>
      <c r="K163" s="29"/>
    </row>
    <row r="164" spans="1:11" x14ac:dyDescent="0.35">
      <c r="A164" s="29"/>
      <c r="B164" s="29"/>
      <c r="C164" s="29"/>
      <c r="D164" s="29"/>
      <c r="E164" s="29"/>
      <c r="F164" s="29"/>
      <c r="G164" s="29"/>
      <c r="H164" s="29"/>
      <c r="K164" s="29"/>
    </row>
    <row r="165" spans="1:11" x14ac:dyDescent="0.35">
      <c r="A165" s="29"/>
      <c r="B165" s="29"/>
      <c r="C165" s="29"/>
      <c r="D165" s="29"/>
      <c r="E165" s="29"/>
      <c r="F165" s="29"/>
      <c r="G165" s="29"/>
      <c r="H165" s="29"/>
      <c r="K165" s="29"/>
    </row>
    <row r="166" spans="1:11" x14ac:dyDescent="0.35">
      <c r="A166" s="28"/>
      <c r="B166" s="29"/>
      <c r="C166" s="29"/>
      <c r="D166" s="32"/>
      <c r="E166" s="29"/>
      <c r="F166" s="29"/>
      <c r="G166" s="29"/>
      <c r="H166" s="29"/>
      <c r="I166" s="47"/>
      <c r="J166" s="46"/>
      <c r="K166" s="47"/>
    </row>
    <row r="167" spans="1:11" x14ac:dyDescent="0.35">
      <c r="A167" s="28"/>
      <c r="B167" s="29"/>
      <c r="C167" s="29"/>
      <c r="D167" s="32"/>
      <c r="E167" s="29"/>
      <c r="F167" s="29"/>
      <c r="G167" s="29"/>
      <c r="H167" s="29"/>
      <c r="K167" s="29"/>
    </row>
    <row r="168" spans="1:11" x14ac:dyDescent="0.35">
      <c r="A168" s="6"/>
      <c r="B168" s="40"/>
      <c r="C168" s="29"/>
      <c r="D168" s="45"/>
      <c r="E168" s="29"/>
      <c r="F168" s="4"/>
      <c r="G168" s="4"/>
      <c r="H168" s="29"/>
      <c r="I168" s="4"/>
      <c r="J168" s="4"/>
      <c r="K168" s="29"/>
    </row>
    <row r="169" spans="1:11" x14ac:dyDescent="0.35">
      <c r="C169" s="29"/>
      <c r="D169" s="29"/>
      <c r="E169" s="29"/>
      <c r="F169" s="20"/>
      <c r="G169" s="20"/>
      <c r="H169" s="29"/>
      <c r="I169" s="47"/>
      <c r="J169" s="47"/>
      <c r="K169" s="29"/>
    </row>
    <row r="170" spans="1:11" x14ac:dyDescent="0.35">
      <c r="A170" s="4"/>
      <c r="B170" s="37"/>
      <c r="C170" s="29"/>
      <c r="D170" s="9"/>
      <c r="E170" s="29"/>
      <c r="F170" s="29"/>
      <c r="G170" s="29"/>
      <c r="H170" s="29"/>
      <c r="K170" s="29"/>
    </row>
    <row r="171" spans="1:11" x14ac:dyDescent="0.35">
      <c r="A171" s="4"/>
      <c r="B171" s="9"/>
      <c r="C171" s="29"/>
      <c r="D171" s="9"/>
      <c r="E171" s="4"/>
      <c r="F171" s="4"/>
      <c r="G171" s="4"/>
      <c r="H171" s="4"/>
      <c r="K171" s="33"/>
    </row>
    <row r="172" spans="1:11" x14ac:dyDescent="0.35">
      <c r="A172" s="4"/>
      <c r="B172" s="9"/>
      <c r="C172" s="29"/>
      <c r="D172" s="4"/>
      <c r="E172" s="23"/>
      <c r="F172" s="23"/>
      <c r="G172" s="23"/>
      <c r="H172" s="4"/>
      <c r="K172" s="33"/>
    </row>
    <row r="173" spans="1:11" x14ac:dyDescent="0.35">
      <c r="A173" s="4"/>
      <c r="B173" s="9"/>
      <c r="C173" s="9"/>
      <c r="D173" s="4"/>
      <c r="E173" s="23"/>
      <c r="F173" s="23"/>
      <c r="G173" s="23"/>
      <c r="H173" s="29"/>
      <c r="K173" s="29"/>
    </row>
    <row r="174" spans="1:11" x14ac:dyDescent="0.35">
      <c r="C174" s="35"/>
      <c r="D174" s="26"/>
      <c r="E174" s="23"/>
      <c r="F174" s="23"/>
      <c r="G174" s="23"/>
      <c r="H174" s="29"/>
      <c r="K174" s="29"/>
    </row>
    <row r="175" spans="1:11" x14ac:dyDescent="0.35">
      <c r="A175" s="4"/>
      <c r="B175" s="44"/>
      <c r="D175" s="29"/>
      <c r="E175" s="29"/>
      <c r="F175" s="29"/>
      <c r="G175" s="29"/>
      <c r="H175" s="29"/>
      <c r="K175" s="29"/>
    </row>
    <row r="176" spans="1:11" x14ac:dyDescent="0.35">
      <c r="A176" s="4"/>
      <c r="B176" s="35"/>
      <c r="C176" s="29"/>
      <c r="D176" s="26"/>
      <c r="E176" s="35"/>
      <c r="F176" s="35"/>
      <c r="G176" s="35"/>
      <c r="H176" s="29"/>
      <c r="K176" s="29"/>
    </row>
    <row r="177" spans="1:11" x14ac:dyDescent="0.35">
      <c r="A177" s="18"/>
      <c r="B177" s="19"/>
      <c r="C177" s="35"/>
      <c r="D177" s="26"/>
      <c r="E177" s="35"/>
      <c r="F177" s="35"/>
      <c r="G177" s="35"/>
      <c r="H177" s="29"/>
      <c r="K177" s="29"/>
    </row>
    <row r="178" spans="1:11" x14ac:dyDescent="0.35">
      <c r="A178" s="18"/>
      <c r="B178" s="20"/>
      <c r="C178" s="9"/>
      <c r="D178" s="29"/>
      <c r="E178" s="29"/>
      <c r="F178" s="29"/>
      <c r="G178" s="29"/>
      <c r="K178" s="29"/>
    </row>
    <row r="179" spans="1:11" x14ac:dyDescent="0.35">
      <c r="A179" s="4"/>
      <c r="B179" s="44"/>
      <c r="C179" s="29"/>
      <c r="D179" s="4"/>
      <c r="E179" s="54"/>
      <c r="F179" s="54"/>
      <c r="G179" s="54"/>
      <c r="H179" s="9"/>
      <c r="K179" s="29"/>
    </row>
    <row r="180" spans="1:11" x14ac:dyDescent="0.35">
      <c r="A180" s="4"/>
      <c r="B180" s="20"/>
      <c r="C180" s="29"/>
      <c r="D180" s="4"/>
      <c r="E180" s="41"/>
      <c r="F180" s="41"/>
      <c r="G180" s="41"/>
      <c r="H180" s="29"/>
      <c r="K180" s="29"/>
    </row>
    <row r="181" spans="1:11" x14ac:dyDescent="0.35">
      <c r="C181" s="29"/>
      <c r="D181" s="29"/>
      <c r="E181" s="29"/>
      <c r="F181" s="29"/>
      <c r="G181" s="29"/>
      <c r="H181" s="29"/>
      <c r="K181" s="29"/>
    </row>
    <row r="182" spans="1:11" x14ac:dyDescent="0.35">
      <c r="A182" s="4"/>
      <c r="B182" s="9"/>
      <c r="C182" s="29"/>
      <c r="D182" s="4"/>
      <c r="E182" s="38"/>
      <c r="F182" s="38"/>
      <c r="G182" s="38"/>
      <c r="H182" s="29"/>
      <c r="K182" s="29"/>
    </row>
    <row r="183" spans="1:11" x14ac:dyDescent="0.35">
      <c r="C183" s="29"/>
      <c r="D183" s="4"/>
      <c r="E183" s="38"/>
      <c r="F183" s="38"/>
      <c r="G183" s="38"/>
      <c r="H183" s="29"/>
      <c r="K183" s="29"/>
    </row>
    <row r="184" spans="1:11" x14ac:dyDescent="0.35">
      <c r="A184" s="4"/>
      <c r="B184" s="9"/>
      <c r="C184" s="29"/>
      <c r="D184" s="4"/>
      <c r="E184" s="38"/>
      <c r="F184" s="38"/>
      <c r="G184" s="38"/>
      <c r="H184" s="29"/>
      <c r="K184" s="29"/>
    </row>
    <row r="185" spans="1:11" x14ac:dyDescent="0.35">
      <c r="A185" s="4"/>
      <c r="B185" s="9"/>
      <c r="C185" s="29"/>
      <c r="D185" s="4"/>
      <c r="E185" s="38"/>
      <c r="F185" s="38"/>
      <c r="G185" s="38"/>
      <c r="H185" s="29"/>
      <c r="K185" s="29"/>
    </row>
    <row r="186" spans="1:11" x14ac:dyDescent="0.35">
      <c r="A186" s="4"/>
      <c r="B186" s="9"/>
      <c r="C186" s="29"/>
      <c r="D186" s="29"/>
      <c r="E186" s="29"/>
      <c r="F186" s="29"/>
      <c r="G186" s="29"/>
      <c r="H186" s="29"/>
      <c r="K186" s="29"/>
    </row>
    <row r="187" spans="1:11" x14ac:dyDescent="0.35">
      <c r="A187" s="4"/>
      <c r="B187" s="9"/>
      <c r="C187" s="29"/>
      <c r="D187" s="33"/>
      <c r="E187" s="23"/>
      <c r="F187" s="23"/>
      <c r="G187" s="23"/>
      <c r="H187" s="29"/>
      <c r="K187" s="29"/>
    </row>
    <row r="188" spans="1:11" x14ac:dyDescent="0.35">
      <c r="A188" s="29"/>
      <c r="B188" s="29"/>
      <c r="C188" s="29"/>
      <c r="D188" s="29"/>
      <c r="E188" s="29"/>
      <c r="F188" s="29"/>
      <c r="G188" s="29"/>
      <c r="H188" s="29"/>
      <c r="K188" s="29"/>
    </row>
    <row r="189" spans="1:11" x14ac:dyDescent="0.35">
      <c r="A189" s="29"/>
      <c r="B189" s="29"/>
      <c r="C189" s="29"/>
      <c r="D189" s="29"/>
      <c r="E189" s="29"/>
      <c r="F189" s="29"/>
      <c r="G189" s="29"/>
      <c r="H189" s="29"/>
      <c r="K189" s="29"/>
    </row>
    <row r="190" spans="1:11" x14ac:dyDescent="0.35">
      <c r="A190" s="29"/>
      <c r="B190" s="4"/>
      <c r="C190" s="4"/>
      <c r="F190" s="4"/>
      <c r="G190" s="4"/>
      <c r="H190" s="29"/>
      <c r="K190" s="29"/>
    </row>
    <row r="191" spans="1:11" x14ac:dyDescent="0.35">
      <c r="A191" s="29"/>
      <c r="B191" s="4"/>
      <c r="C191" s="4"/>
      <c r="F191" s="4"/>
      <c r="G191" s="29"/>
      <c r="H191" s="29"/>
      <c r="K191" s="29"/>
    </row>
    <row r="192" spans="1:11" x14ac:dyDescent="0.35">
      <c r="A192" s="29"/>
      <c r="B192" s="4"/>
      <c r="C192" s="4"/>
      <c r="F192" s="4"/>
      <c r="G192" s="4"/>
      <c r="H192" s="29"/>
      <c r="K192" s="29"/>
    </row>
    <row r="193" spans="1:11" x14ac:dyDescent="0.35">
      <c r="A193" s="29"/>
      <c r="B193" s="4"/>
      <c r="C193" s="4"/>
      <c r="F193" s="4"/>
      <c r="G193" s="4"/>
      <c r="H193" s="29"/>
      <c r="K193" s="29"/>
    </row>
    <row r="194" spans="1:11" x14ac:dyDescent="0.35">
      <c r="A194" s="29"/>
      <c r="B194" s="43"/>
      <c r="C194" s="31"/>
      <c r="D194" s="31"/>
      <c r="F194" s="23"/>
      <c r="G194" s="42"/>
      <c r="H194" s="29"/>
      <c r="K194" s="29"/>
    </row>
    <row r="195" spans="1:11" x14ac:dyDescent="0.35">
      <c r="A195" s="29"/>
      <c r="B195" s="29"/>
      <c r="C195" s="29"/>
      <c r="D195" s="29"/>
      <c r="E195" s="29"/>
      <c r="F195" s="29"/>
      <c r="G195" s="29"/>
      <c r="H195" s="29"/>
      <c r="K195" s="29"/>
    </row>
    <row r="196" spans="1:11" x14ac:dyDescent="0.35">
      <c r="A196" s="29"/>
      <c r="B196" s="29"/>
      <c r="C196" s="29"/>
      <c r="D196" s="29"/>
      <c r="E196" s="29"/>
      <c r="F196" s="29"/>
      <c r="G196" s="29"/>
      <c r="H196" s="29"/>
      <c r="K196" s="29"/>
    </row>
    <row r="197" spans="1:11" x14ac:dyDescent="0.35">
      <c r="A197" s="29"/>
      <c r="B197" s="29"/>
      <c r="C197" s="29"/>
      <c r="D197" s="29"/>
      <c r="E197" s="29"/>
      <c r="F197" s="29"/>
      <c r="G197" s="29"/>
      <c r="H197" s="29"/>
      <c r="K197" s="29"/>
    </row>
    <row r="198" spans="1:11" x14ac:dyDescent="0.35">
      <c r="A198" s="29"/>
      <c r="B198" s="29"/>
      <c r="C198" s="29"/>
      <c r="D198" s="29"/>
      <c r="E198" s="29"/>
      <c r="F198" s="29"/>
      <c r="G198" s="29"/>
      <c r="H198" s="29"/>
      <c r="K198" s="29"/>
    </row>
    <row r="199" spans="1:11" x14ac:dyDescent="0.35">
      <c r="A199" s="28"/>
      <c r="B199" s="29"/>
      <c r="C199" s="29"/>
      <c r="D199" s="32"/>
      <c r="E199" s="29"/>
      <c r="F199" s="29"/>
      <c r="G199" s="29"/>
      <c r="H199" s="29"/>
      <c r="I199" s="47"/>
      <c r="J199" s="46"/>
      <c r="K199" s="47"/>
    </row>
    <row r="200" spans="1:11" x14ac:dyDescent="0.35">
      <c r="A200" s="28"/>
      <c r="B200" s="29"/>
      <c r="C200" s="29"/>
      <c r="D200" s="32"/>
      <c r="E200" s="29"/>
      <c r="F200" s="29"/>
      <c r="G200" s="29"/>
      <c r="H200" s="29"/>
      <c r="K200" s="29"/>
    </row>
    <row r="201" spans="1:11" x14ac:dyDescent="0.35">
      <c r="A201" s="6"/>
      <c r="B201" s="40"/>
      <c r="C201" s="29"/>
      <c r="D201" s="45"/>
      <c r="E201" s="29"/>
      <c r="F201" s="4"/>
      <c r="G201" s="4"/>
      <c r="H201" s="29"/>
      <c r="I201" s="4"/>
      <c r="J201" s="4"/>
      <c r="K201" s="29"/>
    </row>
    <row r="202" spans="1:11" x14ac:dyDescent="0.35">
      <c r="C202" s="29"/>
      <c r="D202" s="29"/>
      <c r="E202" s="29"/>
      <c r="F202" s="20"/>
      <c r="G202" s="20"/>
      <c r="H202" s="29"/>
      <c r="I202" s="47"/>
      <c r="J202" s="47"/>
      <c r="K202" s="29"/>
    </row>
    <row r="203" spans="1:11" x14ac:dyDescent="0.35">
      <c r="A203" s="4"/>
      <c r="B203" s="37"/>
      <c r="C203" s="29"/>
      <c r="D203" s="9"/>
      <c r="E203" s="29"/>
      <c r="F203" s="29"/>
      <c r="G203" s="29"/>
      <c r="H203" s="29"/>
      <c r="K203" s="29"/>
    </row>
    <row r="204" spans="1:11" x14ac:dyDescent="0.35">
      <c r="A204" s="4"/>
      <c r="B204" s="9"/>
      <c r="C204" s="29"/>
      <c r="D204" s="9"/>
      <c r="E204" s="4"/>
      <c r="F204" s="4"/>
      <c r="G204" s="4"/>
      <c r="H204" s="4"/>
      <c r="K204" s="33"/>
    </row>
    <row r="205" spans="1:11" x14ac:dyDescent="0.35">
      <c r="A205" s="4"/>
      <c r="B205" s="9"/>
      <c r="C205" s="29"/>
      <c r="D205" s="4"/>
      <c r="E205" s="23"/>
      <c r="F205" s="23"/>
      <c r="G205" s="23"/>
      <c r="H205" s="4"/>
      <c r="K205" s="33"/>
    </row>
    <row r="206" spans="1:11" x14ac:dyDescent="0.35">
      <c r="A206" s="4"/>
      <c r="B206" s="9"/>
      <c r="C206" s="9"/>
      <c r="D206" s="4"/>
      <c r="E206" s="23"/>
      <c r="F206" s="23"/>
      <c r="G206" s="23"/>
      <c r="H206" s="29"/>
      <c r="K206" s="29"/>
    </row>
    <row r="207" spans="1:11" x14ac:dyDescent="0.35">
      <c r="C207" s="35"/>
      <c r="D207" s="26"/>
      <c r="E207" s="23"/>
      <c r="F207" s="23"/>
      <c r="G207" s="23"/>
      <c r="H207" s="29"/>
      <c r="K207" s="29"/>
    </row>
    <row r="208" spans="1:11" x14ac:dyDescent="0.35">
      <c r="A208" s="4"/>
      <c r="B208" s="44"/>
      <c r="D208" s="29"/>
      <c r="E208" s="29"/>
      <c r="F208" s="29"/>
      <c r="G208" s="29"/>
      <c r="H208" s="29"/>
      <c r="K208" s="29"/>
    </row>
    <row r="209" spans="1:11" x14ac:dyDescent="0.35">
      <c r="A209" s="4"/>
      <c r="B209" s="35"/>
      <c r="C209" s="29"/>
      <c r="D209" s="26"/>
      <c r="E209" s="35"/>
      <c r="F209" s="35"/>
      <c r="G209" s="35"/>
      <c r="H209" s="29"/>
      <c r="K209" s="29"/>
    </row>
    <row r="210" spans="1:11" x14ac:dyDescent="0.35">
      <c r="A210" s="18"/>
      <c r="B210" s="19"/>
      <c r="C210" s="35"/>
      <c r="D210" s="26"/>
      <c r="E210" s="35"/>
      <c r="F210" s="35"/>
      <c r="G210" s="35"/>
      <c r="H210" s="29"/>
      <c r="K210" s="29"/>
    </row>
    <row r="211" spans="1:11" x14ac:dyDescent="0.35">
      <c r="A211" s="18"/>
      <c r="B211" s="20"/>
      <c r="C211" s="9"/>
      <c r="D211" s="29"/>
      <c r="E211" s="29"/>
      <c r="F211" s="29"/>
      <c r="G211" s="29"/>
      <c r="K211" s="29"/>
    </row>
    <row r="212" spans="1:11" x14ac:dyDescent="0.35">
      <c r="A212" s="4"/>
      <c r="B212" s="44"/>
      <c r="C212" s="29"/>
      <c r="D212" s="4"/>
      <c r="E212" s="54"/>
      <c r="F212" s="54"/>
      <c r="G212" s="54"/>
      <c r="H212" s="9"/>
      <c r="K212" s="29"/>
    </row>
    <row r="213" spans="1:11" x14ac:dyDescent="0.35">
      <c r="A213" s="4"/>
      <c r="B213" s="20"/>
      <c r="C213" s="29"/>
      <c r="D213" s="4"/>
      <c r="E213" s="41"/>
      <c r="F213" s="41"/>
      <c r="G213" s="41"/>
      <c r="H213" s="29"/>
      <c r="K213" s="29"/>
    </row>
    <row r="214" spans="1:11" x14ac:dyDescent="0.35">
      <c r="C214" s="29"/>
      <c r="D214" s="29"/>
      <c r="E214" s="29"/>
      <c r="F214" s="29"/>
      <c r="G214" s="29"/>
      <c r="H214" s="29"/>
      <c r="K214" s="29"/>
    </row>
    <row r="215" spans="1:11" x14ac:dyDescent="0.35">
      <c r="A215" s="4"/>
      <c r="B215" s="9"/>
      <c r="C215" s="29"/>
      <c r="D215" s="4"/>
      <c r="E215" s="38"/>
      <c r="F215" s="38"/>
      <c r="G215" s="38"/>
      <c r="H215" s="29"/>
      <c r="K215" s="29"/>
    </row>
    <row r="216" spans="1:11" x14ac:dyDescent="0.35">
      <c r="C216" s="29"/>
      <c r="D216" s="4"/>
      <c r="E216" s="38"/>
      <c r="F216" s="38"/>
      <c r="G216" s="38"/>
      <c r="H216" s="29"/>
      <c r="K216" s="29"/>
    </row>
    <row r="217" spans="1:11" x14ac:dyDescent="0.35">
      <c r="A217" s="4"/>
      <c r="B217" s="9"/>
      <c r="C217" s="29"/>
      <c r="D217" s="4"/>
      <c r="E217" s="38"/>
      <c r="F217" s="38"/>
      <c r="G217" s="38"/>
      <c r="H217" s="29"/>
      <c r="K217" s="29"/>
    </row>
    <row r="218" spans="1:11" x14ac:dyDescent="0.35">
      <c r="A218" s="4"/>
      <c r="B218" s="9"/>
      <c r="C218" s="29"/>
      <c r="D218" s="4"/>
      <c r="E218" s="38"/>
      <c r="F218" s="38"/>
      <c r="G218" s="38"/>
      <c r="H218" s="29"/>
      <c r="K218" s="29"/>
    </row>
    <row r="219" spans="1:11" x14ac:dyDescent="0.35">
      <c r="A219" s="4"/>
      <c r="B219" s="9"/>
      <c r="C219" s="29"/>
      <c r="D219" s="29"/>
      <c r="E219" s="29"/>
      <c r="F219" s="29"/>
      <c r="G219" s="29"/>
      <c r="H219" s="29"/>
      <c r="K219" s="29"/>
    </row>
    <row r="220" spans="1:11" x14ac:dyDescent="0.35">
      <c r="A220" s="4"/>
      <c r="B220" s="9"/>
      <c r="C220" s="29"/>
      <c r="D220" s="33"/>
      <c r="E220" s="23"/>
      <c r="F220" s="23"/>
      <c r="G220" s="23"/>
      <c r="H220" s="29"/>
      <c r="K220" s="29"/>
    </row>
    <row r="221" spans="1:11" x14ac:dyDescent="0.35">
      <c r="A221" s="29"/>
      <c r="B221" s="29"/>
      <c r="C221" s="29"/>
      <c r="D221" s="29"/>
      <c r="E221" s="29"/>
      <c r="F221" s="29"/>
      <c r="G221" s="29"/>
      <c r="H221" s="29"/>
      <c r="K221" s="29"/>
    </row>
    <row r="222" spans="1:11" x14ac:dyDescent="0.35">
      <c r="A222" s="29"/>
      <c r="B222" s="29"/>
      <c r="C222" s="29"/>
      <c r="D222" s="29"/>
      <c r="E222" s="29"/>
      <c r="F222" s="29"/>
      <c r="G222" s="29"/>
      <c r="H222" s="29"/>
      <c r="K222" s="29"/>
    </row>
    <row r="223" spans="1:11" x14ac:dyDescent="0.35">
      <c r="A223" s="29"/>
      <c r="B223" s="4"/>
      <c r="C223" s="4"/>
      <c r="F223" s="4"/>
      <c r="G223" s="4"/>
      <c r="H223" s="29"/>
      <c r="K223" s="29"/>
    </row>
    <row r="224" spans="1:11" x14ac:dyDescent="0.35">
      <c r="A224" s="29"/>
      <c r="B224" s="4"/>
      <c r="C224" s="4"/>
      <c r="F224" s="4"/>
      <c r="G224" s="29"/>
      <c r="H224" s="29"/>
      <c r="K224" s="29"/>
    </row>
    <row r="225" spans="1:11" x14ac:dyDescent="0.35">
      <c r="A225" s="29"/>
      <c r="B225" s="4"/>
      <c r="C225" s="4"/>
      <c r="F225" s="4"/>
      <c r="G225" s="4"/>
      <c r="H225" s="29"/>
      <c r="K225" s="29"/>
    </row>
    <row r="226" spans="1:11" x14ac:dyDescent="0.35">
      <c r="A226" s="29"/>
      <c r="B226" s="4"/>
      <c r="C226" s="4"/>
      <c r="F226" s="4"/>
      <c r="G226" s="4"/>
      <c r="H226" s="29"/>
      <c r="K226" s="29"/>
    </row>
    <row r="227" spans="1:11" x14ac:dyDescent="0.35">
      <c r="A227" s="29"/>
      <c r="B227" s="43"/>
      <c r="C227" s="31"/>
      <c r="D227" s="31"/>
      <c r="F227" s="23"/>
      <c r="G227" s="42"/>
      <c r="H227" s="29"/>
      <c r="K227" s="29"/>
    </row>
    <row r="228" spans="1:11" x14ac:dyDescent="0.35">
      <c r="A228" s="29"/>
      <c r="B228" s="29"/>
      <c r="C228" s="29"/>
      <c r="D228" s="29"/>
      <c r="E228" s="29"/>
      <c r="F228" s="29"/>
      <c r="G228" s="29"/>
      <c r="H228" s="29"/>
      <c r="K228" s="29"/>
    </row>
    <row r="229" spans="1:11" x14ac:dyDescent="0.35">
      <c r="A229" s="29"/>
      <c r="B229" s="29"/>
      <c r="C229" s="29"/>
      <c r="D229" s="29"/>
      <c r="E229" s="29"/>
      <c r="F229" s="29"/>
      <c r="G229" s="29"/>
      <c r="H229" s="29"/>
      <c r="K229" s="29"/>
    </row>
    <row r="230" spans="1:11" x14ac:dyDescent="0.35">
      <c r="A230" s="29"/>
      <c r="B230" s="29"/>
      <c r="C230" s="29"/>
      <c r="D230" s="29"/>
      <c r="E230" s="29"/>
      <c r="F230" s="29"/>
      <c r="G230" s="29"/>
      <c r="H230" s="29"/>
      <c r="K230" s="29"/>
    </row>
    <row r="231" spans="1:11" x14ac:dyDescent="0.35">
      <c r="A231" s="29"/>
      <c r="B231" s="29"/>
      <c r="C231" s="29"/>
      <c r="D231" s="29"/>
      <c r="E231" s="29"/>
      <c r="F231" s="29"/>
      <c r="G231" s="29"/>
      <c r="H231" s="29"/>
      <c r="K231" s="29"/>
    </row>
    <row r="232" spans="1:11" x14ac:dyDescent="0.35">
      <c r="A232" s="28"/>
      <c r="B232" s="29"/>
      <c r="C232" s="29"/>
      <c r="D232" s="32"/>
      <c r="E232" s="29"/>
      <c r="F232" s="29"/>
      <c r="G232" s="29"/>
      <c r="H232" s="29"/>
      <c r="I232" s="47"/>
      <c r="J232" s="46"/>
      <c r="K232" s="47"/>
    </row>
    <row r="233" spans="1:11" x14ac:dyDescent="0.35">
      <c r="A233" s="28"/>
      <c r="B233" s="29"/>
      <c r="C233" s="29"/>
      <c r="D233" s="32"/>
      <c r="E233" s="29"/>
      <c r="F233" s="29"/>
      <c r="G233" s="29"/>
      <c r="H233" s="29"/>
      <c r="K233" s="29"/>
    </row>
    <row r="234" spans="1:11" x14ac:dyDescent="0.35">
      <c r="A234" s="6"/>
      <c r="B234" s="40"/>
      <c r="C234" s="29"/>
      <c r="D234" s="45"/>
      <c r="E234" s="29"/>
      <c r="F234" s="4"/>
      <c r="G234" s="4"/>
      <c r="H234" s="29"/>
      <c r="I234" s="4"/>
      <c r="J234" s="4"/>
      <c r="K234" s="29"/>
    </row>
    <row r="235" spans="1:11" x14ac:dyDescent="0.35">
      <c r="C235" s="29"/>
      <c r="D235" s="29"/>
      <c r="E235" s="29"/>
      <c r="F235" s="20"/>
      <c r="G235" s="20"/>
      <c r="H235" s="29"/>
      <c r="I235" s="47"/>
      <c r="J235" s="47"/>
      <c r="K235" s="29"/>
    </row>
    <row r="236" spans="1:11" x14ac:dyDescent="0.35">
      <c r="A236" s="4"/>
      <c r="B236" s="37"/>
      <c r="C236" s="29"/>
      <c r="D236" s="9"/>
      <c r="E236" s="29"/>
      <c r="F236" s="29"/>
      <c r="G236" s="29"/>
      <c r="H236" s="29"/>
      <c r="K236" s="29"/>
    </row>
    <row r="237" spans="1:11" x14ac:dyDescent="0.35">
      <c r="A237" s="4"/>
      <c r="B237" s="9"/>
      <c r="C237" s="29"/>
      <c r="D237" s="9"/>
      <c r="E237" s="4"/>
      <c r="F237" s="4"/>
      <c r="G237" s="4"/>
      <c r="H237" s="4"/>
      <c r="K237" s="33"/>
    </row>
    <row r="238" spans="1:11" x14ac:dyDescent="0.35">
      <c r="A238" s="4"/>
      <c r="B238" s="9"/>
      <c r="C238" s="29"/>
      <c r="D238" s="4"/>
      <c r="E238" s="23"/>
      <c r="F238" s="23"/>
      <c r="G238" s="23"/>
      <c r="H238" s="4"/>
      <c r="K238" s="33"/>
    </row>
    <row r="239" spans="1:11" x14ac:dyDescent="0.35">
      <c r="A239" s="4"/>
      <c r="B239" s="9"/>
      <c r="C239" s="9"/>
      <c r="D239" s="4"/>
      <c r="E239" s="23"/>
      <c r="F239" s="23"/>
      <c r="G239" s="23"/>
      <c r="H239" s="29"/>
      <c r="K239" s="29"/>
    </row>
    <row r="240" spans="1:11" x14ac:dyDescent="0.35">
      <c r="C240" s="35"/>
      <c r="D240" s="26"/>
      <c r="E240" s="23"/>
      <c r="F240" s="23"/>
      <c r="G240" s="23"/>
      <c r="H240" s="29"/>
      <c r="K240" s="29"/>
    </row>
    <row r="241" spans="1:11" x14ac:dyDescent="0.35">
      <c r="A241" s="4"/>
      <c r="B241" s="44"/>
      <c r="D241" s="29"/>
      <c r="E241" s="29"/>
      <c r="F241" s="29"/>
      <c r="G241" s="29"/>
      <c r="H241" s="29"/>
      <c r="K241" s="29"/>
    </row>
    <row r="242" spans="1:11" x14ac:dyDescent="0.35">
      <c r="A242" s="4"/>
      <c r="B242" s="35"/>
      <c r="C242" s="29"/>
      <c r="D242" s="26"/>
      <c r="E242" s="35"/>
      <c r="F242" s="35"/>
      <c r="G242" s="35"/>
      <c r="H242" s="29"/>
      <c r="K242" s="29"/>
    </row>
    <row r="243" spans="1:11" x14ac:dyDescent="0.35">
      <c r="A243" s="18"/>
      <c r="B243" s="19"/>
      <c r="C243" s="35"/>
      <c r="D243" s="26"/>
      <c r="E243" s="35"/>
      <c r="F243" s="35"/>
      <c r="G243" s="35"/>
      <c r="H243" s="29"/>
      <c r="K243" s="29"/>
    </row>
    <row r="244" spans="1:11" x14ac:dyDescent="0.35">
      <c r="A244" s="18"/>
      <c r="B244" s="20"/>
      <c r="C244" s="9"/>
      <c r="D244" s="29"/>
      <c r="E244" s="29"/>
      <c r="F244" s="29"/>
      <c r="G244" s="29"/>
      <c r="K244" s="29"/>
    </row>
    <row r="245" spans="1:11" x14ac:dyDescent="0.35">
      <c r="A245" s="4"/>
      <c r="B245" s="44"/>
      <c r="C245" s="29"/>
      <c r="D245" s="4"/>
      <c r="E245" s="54"/>
      <c r="F245" s="54"/>
      <c r="G245" s="54"/>
      <c r="H245" s="9"/>
      <c r="K245" s="29"/>
    </row>
    <row r="246" spans="1:11" x14ac:dyDescent="0.35">
      <c r="A246" s="4"/>
      <c r="B246" s="20"/>
      <c r="C246" s="29"/>
      <c r="D246" s="4"/>
      <c r="E246" s="41"/>
      <c r="F246" s="41"/>
      <c r="G246" s="41"/>
      <c r="H246" s="29"/>
      <c r="K246" s="29"/>
    </row>
    <row r="247" spans="1:11" x14ac:dyDescent="0.35">
      <c r="C247" s="29"/>
      <c r="D247" s="29"/>
      <c r="E247" s="29"/>
      <c r="F247" s="29"/>
      <c r="G247" s="29"/>
      <c r="H247" s="29"/>
      <c r="K247" s="29"/>
    </row>
    <row r="248" spans="1:11" x14ac:dyDescent="0.35">
      <c r="A248" s="4"/>
      <c r="B248" s="9"/>
      <c r="C248" s="29"/>
      <c r="D248" s="4"/>
      <c r="E248" s="38"/>
      <c r="F248" s="38"/>
      <c r="G248" s="38"/>
      <c r="H248" s="29"/>
      <c r="K248" s="29"/>
    </row>
    <row r="249" spans="1:11" x14ac:dyDescent="0.35">
      <c r="C249" s="29"/>
      <c r="D249" s="4"/>
      <c r="E249" s="38"/>
      <c r="F249" s="38"/>
      <c r="G249" s="38"/>
      <c r="H249" s="29"/>
      <c r="K249" s="29"/>
    </row>
    <row r="250" spans="1:11" x14ac:dyDescent="0.35">
      <c r="A250" s="4"/>
      <c r="B250" s="9"/>
      <c r="C250" s="29"/>
      <c r="D250" s="4"/>
      <c r="E250" s="38"/>
      <c r="F250" s="38"/>
      <c r="G250" s="38"/>
      <c r="H250" s="29"/>
      <c r="K250" s="29"/>
    </row>
    <row r="251" spans="1:11" x14ac:dyDescent="0.35">
      <c r="A251" s="4"/>
      <c r="B251" s="9"/>
      <c r="C251" s="29"/>
      <c r="D251" s="4"/>
      <c r="E251" s="38"/>
      <c r="F251" s="38"/>
      <c r="G251" s="38"/>
      <c r="H251" s="29"/>
      <c r="K251" s="29"/>
    </row>
    <row r="252" spans="1:11" x14ac:dyDescent="0.35">
      <c r="A252" s="4"/>
      <c r="B252" s="9"/>
      <c r="C252" s="29"/>
      <c r="D252" s="29"/>
      <c r="E252" s="29"/>
      <c r="F252" s="29"/>
      <c r="G252" s="29"/>
      <c r="H252" s="29"/>
      <c r="K252" s="29"/>
    </row>
    <row r="253" spans="1:11" x14ac:dyDescent="0.35">
      <c r="A253" s="4"/>
      <c r="B253" s="9"/>
      <c r="C253" s="29"/>
      <c r="D253" s="33"/>
      <c r="E253" s="23"/>
      <c r="F253" s="23"/>
      <c r="G253" s="23"/>
      <c r="H253" s="29"/>
      <c r="K253" s="29"/>
    </row>
    <row r="254" spans="1:11" x14ac:dyDescent="0.35">
      <c r="A254" s="29"/>
      <c r="B254" s="29"/>
      <c r="C254" s="29"/>
      <c r="D254" s="29"/>
      <c r="E254" s="29"/>
      <c r="F254" s="29"/>
      <c r="G254" s="29"/>
      <c r="H254" s="29"/>
      <c r="K254" s="29"/>
    </row>
    <row r="255" spans="1:11" x14ac:dyDescent="0.35">
      <c r="A255" s="29"/>
      <c r="B255" s="29"/>
      <c r="C255" s="29"/>
      <c r="D255" s="29"/>
      <c r="E255" s="29"/>
      <c r="F255" s="29"/>
      <c r="G255" s="29"/>
      <c r="H255" s="29"/>
      <c r="K255" s="29"/>
    </row>
    <row r="256" spans="1:11" x14ac:dyDescent="0.35">
      <c r="A256" s="29"/>
      <c r="B256" s="4"/>
      <c r="C256" s="4"/>
      <c r="F256" s="4"/>
      <c r="G256" s="4"/>
      <c r="H256" s="29"/>
      <c r="K256" s="29"/>
    </row>
    <row r="257" spans="1:11" x14ac:dyDescent="0.35">
      <c r="A257" s="29"/>
      <c r="B257" s="4"/>
      <c r="C257" s="4"/>
      <c r="F257" s="4"/>
      <c r="G257" s="29"/>
      <c r="H257" s="29"/>
      <c r="K257" s="29"/>
    </row>
    <row r="258" spans="1:11" x14ac:dyDescent="0.35">
      <c r="A258" s="29"/>
      <c r="B258" s="4"/>
      <c r="C258" s="4"/>
      <c r="F258" s="4"/>
      <c r="G258" s="4"/>
      <c r="H258" s="29"/>
      <c r="K258" s="29"/>
    </row>
    <row r="259" spans="1:11" x14ac:dyDescent="0.35">
      <c r="A259" s="29"/>
      <c r="B259" s="4"/>
      <c r="C259" s="4"/>
      <c r="F259" s="4"/>
      <c r="G259" s="4"/>
      <c r="H259" s="29"/>
      <c r="K259" s="29"/>
    </row>
    <row r="260" spans="1:11" x14ac:dyDescent="0.35">
      <c r="A260" s="29"/>
      <c r="B260" s="43"/>
      <c r="C260" s="31"/>
      <c r="D260" s="31"/>
      <c r="F260" s="23"/>
      <c r="G260" s="42"/>
      <c r="H260" s="29"/>
      <c r="K260" s="29"/>
    </row>
    <row r="261" spans="1:11" x14ac:dyDescent="0.35">
      <c r="A261" s="29"/>
      <c r="B261" s="29"/>
      <c r="C261" s="29"/>
      <c r="D261" s="29"/>
      <c r="E261" s="29"/>
      <c r="F261" s="29"/>
      <c r="G261" s="29"/>
      <c r="H261" s="29"/>
      <c r="K261" s="29"/>
    </row>
    <row r="262" spans="1:11" x14ac:dyDescent="0.35">
      <c r="A262" s="29"/>
      <c r="B262" s="29"/>
      <c r="C262" s="29"/>
      <c r="D262" s="29"/>
      <c r="E262" s="29"/>
      <c r="F262" s="29"/>
      <c r="G262" s="29"/>
      <c r="H262" s="29"/>
      <c r="K262" s="29"/>
    </row>
    <row r="263" spans="1:11" x14ac:dyDescent="0.35">
      <c r="A263" s="29"/>
      <c r="B263" s="29"/>
      <c r="C263" s="29"/>
      <c r="D263" s="29"/>
      <c r="E263" s="29"/>
      <c r="F263" s="29"/>
      <c r="G263" s="29"/>
      <c r="H263" s="29"/>
      <c r="K263" s="29"/>
    </row>
    <row r="264" spans="1:11" x14ac:dyDescent="0.35">
      <c r="A264" s="29"/>
      <c r="B264" s="29"/>
      <c r="C264" s="29"/>
      <c r="D264" s="29"/>
      <c r="E264" s="29"/>
      <c r="F264" s="29"/>
      <c r="G264" s="29"/>
      <c r="H264" s="29"/>
      <c r="K264" s="29"/>
    </row>
    <row r="265" spans="1:11" x14ac:dyDescent="0.35">
      <c r="A265" s="28"/>
      <c r="B265" s="29"/>
      <c r="C265" s="29"/>
      <c r="D265" s="32"/>
      <c r="E265" s="29"/>
      <c r="F265" s="29"/>
      <c r="G265" s="29"/>
      <c r="H265" s="29"/>
      <c r="I265" s="47"/>
      <c r="J265" s="46"/>
      <c r="K265" s="47"/>
    </row>
    <row r="266" spans="1:11" x14ac:dyDescent="0.35">
      <c r="A266" s="28"/>
      <c r="B266" s="29"/>
      <c r="C266" s="29"/>
      <c r="D266" s="32"/>
      <c r="E266" s="29"/>
      <c r="F266" s="29"/>
      <c r="G266" s="29"/>
      <c r="H266" s="29"/>
      <c r="K266" s="29"/>
    </row>
    <row r="267" spans="1:11" x14ac:dyDescent="0.35">
      <c r="A267" s="6"/>
      <c r="B267" s="40"/>
      <c r="C267" s="29"/>
      <c r="D267" s="45"/>
      <c r="E267" s="29"/>
      <c r="F267" s="4"/>
      <c r="G267" s="4"/>
      <c r="H267" s="29"/>
      <c r="I267" s="4"/>
      <c r="J267" s="4"/>
      <c r="K267" s="29"/>
    </row>
    <row r="268" spans="1:11" x14ac:dyDescent="0.35">
      <c r="C268" s="29"/>
      <c r="D268" s="29"/>
      <c r="E268" s="29"/>
      <c r="F268" s="20"/>
      <c r="G268" s="20"/>
      <c r="H268" s="29"/>
      <c r="I268" s="47"/>
      <c r="J268" s="47"/>
      <c r="K268" s="29"/>
    </row>
    <row r="269" spans="1:11" x14ac:dyDescent="0.35">
      <c r="A269" s="4"/>
      <c r="B269" s="37"/>
      <c r="C269" s="29"/>
      <c r="D269" s="9"/>
      <c r="E269" s="29"/>
      <c r="F269" s="29"/>
      <c r="G269" s="29"/>
      <c r="H269" s="29"/>
      <c r="K269" s="29"/>
    </row>
    <row r="270" spans="1:11" x14ac:dyDescent="0.35">
      <c r="A270" s="4"/>
      <c r="B270" s="9"/>
      <c r="C270" s="29"/>
      <c r="D270" s="9"/>
      <c r="E270" s="4"/>
      <c r="F270" s="4"/>
      <c r="G270" s="4"/>
      <c r="H270" s="4"/>
      <c r="K270" s="33"/>
    </row>
    <row r="271" spans="1:11" x14ac:dyDescent="0.35">
      <c r="A271" s="4"/>
      <c r="B271" s="9"/>
      <c r="C271" s="29"/>
      <c r="D271" s="4"/>
      <c r="E271" s="23"/>
      <c r="F271" s="23"/>
      <c r="G271" s="23"/>
      <c r="H271" s="4"/>
      <c r="K271" s="33"/>
    </row>
    <row r="272" spans="1:11" x14ac:dyDescent="0.35">
      <c r="A272" s="4"/>
      <c r="B272" s="9"/>
      <c r="C272" s="9"/>
      <c r="D272" s="4"/>
      <c r="E272" s="23"/>
      <c r="F272" s="23"/>
      <c r="G272" s="23"/>
      <c r="H272" s="29"/>
      <c r="K272" s="29"/>
    </row>
    <row r="273" spans="1:11" x14ac:dyDescent="0.35">
      <c r="C273" s="35"/>
      <c r="D273" s="26"/>
      <c r="E273" s="23"/>
      <c r="F273" s="23"/>
      <c r="G273" s="23"/>
      <c r="H273" s="29"/>
      <c r="K273" s="29"/>
    </row>
    <row r="274" spans="1:11" x14ac:dyDescent="0.35">
      <c r="A274" s="4"/>
      <c r="B274" s="44"/>
      <c r="D274" s="29"/>
      <c r="E274" s="29"/>
      <c r="F274" s="29"/>
      <c r="G274" s="29"/>
      <c r="H274" s="29"/>
      <c r="K274" s="29"/>
    </row>
    <row r="275" spans="1:11" x14ac:dyDescent="0.35">
      <c r="A275" s="4"/>
      <c r="B275" s="35"/>
      <c r="C275" s="29"/>
      <c r="D275" s="26"/>
      <c r="E275" s="35"/>
      <c r="F275" s="35"/>
      <c r="G275" s="35"/>
      <c r="H275" s="29"/>
      <c r="K275" s="29"/>
    </row>
    <row r="276" spans="1:11" x14ac:dyDescent="0.35">
      <c r="A276" s="18"/>
      <c r="B276" s="19"/>
      <c r="C276" s="35"/>
      <c r="D276" s="26"/>
      <c r="E276" s="35"/>
      <c r="F276" s="35"/>
      <c r="G276" s="35"/>
      <c r="H276" s="29"/>
      <c r="K276" s="29"/>
    </row>
    <row r="277" spans="1:11" x14ac:dyDescent="0.35">
      <c r="A277" s="18"/>
      <c r="B277" s="20"/>
      <c r="C277" s="9"/>
      <c r="D277" s="29"/>
      <c r="E277" s="29"/>
      <c r="F277" s="29"/>
      <c r="G277" s="29"/>
      <c r="K277" s="29"/>
    </row>
    <row r="278" spans="1:11" x14ac:dyDescent="0.35">
      <c r="A278" s="4"/>
      <c r="B278" s="44"/>
      <c r="C278" s="29"/>
      <c r="D278" s="4"/>
      <c r="E278" s="54"/>
      <c r="F278" s="54"/>
      <c r="G278" s="54"/>
      <c r="H278" s="9"/>
      <c r="K278" s="29"/>
    </row>
    <row r="279" spans="1:11" x14ac:dyDescent="0.35">
      <c r="A279" s="4"/>
      <c r="B279" s="20"/>
      <c r="C279" s="29"/>
      <c r="D279" s="4"/>
      <c r="E279" s="41"/>
      <c r="F279" s="41"/>
      <c r="G279" s="41"/>
      <c r="H279" s="29"/>
      <c r="K279" s="29"/>
    </row>
    <row r="280" spans="1:11" x14ac:dyDescent="0.35">
      <c r="C280" s="29"/>
      <c r="D280" s="29"/>
      <c r="E280" s="29"/>
      <c r="F280" s="29"/>
      <c r="G280" s="29"/>
      <c r="H280" s="29"/>
      <c r="K280" s="29"/>
    </row>
    <row r="281" spans="1:11" x14ac:dyDescent="0.35">
      <c r="A281" s="4"/>
      <c r="B281" s="9"/>
      <c r="C281" s="29"/>
      <c r="D281" s="4"/>
      <c r="E281" s="38"/>
      <c r="F281" s="38"/>
      <c r="G281" s="38"/>
      <c r="H281" s="29"/>
      <c r="K281" s="29"/>
    </row>
    <row r="282" spans="1:11" x14ac:dyDescent="0.35">
      <c r="C282" s="29"/>
      <c r="D282" s="4"/>
      <c r="E282" s="38"/>
      <c r="F282" s="38"/>
      <c r="G282" s="38"/>
      <c r="H282" s="29"/>
      <c r="K282" s="29"/>
    </row>
    <row r="283" spans="1:11" x14ac:dyDescent="0.35">
      <c r="A283" s="4"/>
      <c r="B283" s="9"/>
      <c r="C283" s="29"/>
      <c r="D283" s="4"/>
      <c r="E283" s="38"/>
      <c r="F283" s="38"/>
      <c r="G283" s="38"/>
      <c r="H283" s="29"/>
      <c r="K283" s="29"/>
    </row>
    <row r="284" spans="1:11" x14ac:dyDescent="0.35">
      <c r="A284" s="4"/>
      <c r="B284" s="9"/>
      <c r="C284" s="29"/>
      <c r="D284" s="4"/>
      <c r="E284" s="38"/>
      <c r="F284" s="38"/>
      <c r="G284" s="38"/>
      <c r="H284" s="29"/>
      <c r="K284" s="29"/>
    </row>
    <row r="285" spans="1:11" x14ac:dyDescent="0.35">
      <c r="A285" s="4"/>
      <c r="B285" s="9"/>
      <c r="C285" s="29"/>
      <c r="D285" s="29"/>
      <c r="E285" s="29"/>
      <c r="F285" s="29"/>
      <c r="G285" s="29"/>
      <c r="H285" s="29"/>
      <c r="K285" s="29"/>
    </row>
    <row r="286" spans="1:11" x14ac:dyDescent="0.35">
      <c r="A286" s="4"/>
      <c r="B286" s="9"/>
      <c r="C286" s="29"/>
      <c r="D286" s="33"/>
      <c r="E286" s="23"/>
      <c r="F286" s="23"/>
      <c r="G286" s="23"/>
      <c r="H286" s="29"/>
      <c r="K286" s="29"/>
    </row>
    <row r="287" spans="1:11" x14ac:dyDescent="0.35">
      <c r="A287" s="29"/>
      <c r="B287" s="29"/>
      <c r="C287" s="29"/>
      <c r="D287" s="29"/>
      <c r="E287" s="29"/>
      <c r="F287" s="29"/>
      <c r="G287" s="29"/>
      <c r="H287" s="29"/>
      <c r="K287" s="29"/>
    </row>
    <row r="288" spans="1:11" x14ac:dyDescent="0.35">
      <c r="A288" s="29"/>
      <c r="B288" s="29"/>
      <c r="C288" s="29"/>
      <c r="D288" s="29"/>
      <c r="E288" s="29"/>
      <c r="F288" s="29"/>
      <c r="G288" s="29"/>
      <c r="H288" s="29"/>
      <c r="K288" s="29"/>
    </row>
    <row r="289" spans="1:11" x14ac:dyDescent="0.35">
      <c r="A289" s="29"/>
      <c r="B289" s="4"/>
      <c r="C289" s="4"/>
      <c r="F289" s="4"/>
      <c r="G289" s="4"/>
      <c r="H289" s="29"/>
      <c r="K289" s="29"/>
    </row>
    <row r="290" spans="1:11" x14ac:dyDescent="0.35">
      <c r="A290" s="29"/>
      <c r="B290" s="4"/>
      <c r="C290" s="4"/>
      <c r="F290" s="4"/>
      <c r="G290" s="29"/>
      <c r="H290" s="29"/>
      <c r="K290" s="29"/>
    </row>
    <row r="291" spans="1:11" x14ac:dyDescent="0.35">
      <c r="A291" s="29"/>
      <c r="B291" s="4"/>
      <c r="C291" s="4"/>
      <c r="F291" s="4"/>
      <c r="G291" s="4"/>
      <c r="H291" s="29"/>
      <c r="K291" s="29"/>
    </row>
    <row r="292" spans="1:11" x14ac:dyDescent="0.35">
      <c r="A292" s="29"/>
      <c r="B292" s="4"/>
      <c r="C292" s="4"/>
      <c r="F292" s="4"/>
      <c r="G292" s="4"/>
      <c r="H292" s="29"/>
      <c r="K292" s="29"/>
    </row>
    <row r="293" spans="1:11" x14ac:dyDescent="0.35">
      <c r="A293" s="29"/>
      <c r="B293" s="43"/>
      <c r="C293" s="31"/>
      <c r="D293" s="31"/>
      <c r="F293" s="23"/>
      <c r="G293" s="42"/>
      <c r="H293" s="29"/>
      <c r="K293" s="29"/>
    </row>
    <row r="294" spans="1:11" x14ac:dyDescent="0.35">
      <c r="A294" s="29"/>
      <c r="B294" s="29"/>
      <c r="C294" s="29"/>
      <c r="D294" s="29"/>
      <c r="E294" s="29"/>
      <c r="F294" s="29"/>
      <c r="G294" s="29"/>
      <c r="H294" s="29"/>
      <c r="K294" s="29"/>
    </row>
    <row r="295" spans="1:11" x14ac:dyDescent="0.35">
      <c r="A295" s="29"/>
      <c r="B295" s="29"/>
      <c r="C295" s="29"/>
      <c r="D295" s="29"/>
      <c r="E295" s="29"/>
      <c r="F295" s="29"/>
      <c r="G295" s="29"/>
      <c r="H295" s="29"/>
      <c r="K295" s="29"/>
    </row>
    <row r="296" spans="1:11" x14ac:dyDescent="0.35">
      <c r="A296" s="29"/>
      <c r="B296" s="29"/>
      <c r="C296" s="29"/>
      <c r="D296" s="29"/>
      <c r="E296" s="29"/>
      <c r="F296" s="29"/>
      <c r="G296" s="29"/>
      <c r="H296" s="29"/>
      <c r="K296" s="29"/>
    </row>
    <row r="297" spans="1:11" x14ac:dyDescent="0.35">
      <c r="A297" s="29"/>
      <c r="B297" s="29"/>
      <c r="C297" s="29"/>
      <c r="D297" s="29"/>
      <c r="E297" s="29"/>
      <c r="F297" s="29"/>
      <c r="G297" s="29"/>
      <c r="H297" s="29"/>
      <c r="K297" s="29"/>
    </row>
    <row r="298" spans="1:11" x14ac:dyDescent="0.35">
      <c r="A298" s="28"/>
      <c r="B298" s="29"/>
      <c r="C298" s="29"/>
      <c r="D298" s="32"/>
      <c r="E298" s="29"/>
      <c r="F298" s="29"/>
      <c r="G298" s="29"/>
      <c r="H298" s="29"/>
      <c r="I298" s="47"/>
      <c r="J298" s="46"/>
      <c r="K298" s="47"/>
    </row>
    <row r="299" spans="1:11" x14ac:dyDescent="0.35">
      <c r="A299" s="28"/>
      <c r="B299" s="29"/>
      <c r="C299" s="29"/>
      <c r="D299" s="32"/>
      <c r="E299" s="29"/>
      <c r="F299" s="29"/>
      <c r="G299" s="29"/>
      <c r="H299" s="29"/>
      <c r="K299" s="29"/>
    </row>
    <row r="300" spans="1:11" x14ac:dyDescent="0.35">
      <c r="A300" s="6"/>
      <c r="B300" s="40"/>
      <c r="C300" s="29"/>
      <c r="D300" s="45"/>
      <c r="E300" s="29"/>
      <c r="F300" s="4"/>
      <c r="G300" s="4"/>
      <c r="H300" s="29"/>
      <c r="I300" s="4"/>
      <c r="J300" s="4"/>
      <c r="K300" s="29"/>
    </row>
    <row r="301" spans="1:11" x14ac:dyDescent="0.35">
      <c r="C301" s="29"/>
      <c r="D301" s="29"/>
      <c r="E301" s="29"/>
      <c r="F301" s="20"/>
      <c r="G301" s="20"/>
      <c r="H301" s="29"/>
      <c r="I301" s="47"/>
      <c r="J301" s="47"/>
      <c r="K301" s="29"/>
    </row>
    <row r="302" spans="1:11" x14ac:dyDescent="0.35">
      <c r="A302" s="4"/>
      <c r="B302" s="37"/>
      <c r="C302" s="29"/>
      <c r="D302" s="9"/>
      <c r="E302" s="29"/>
      <c r="F302" s="29"/>
      <c r="G302" s="29"/>
      <c r="H302" s="29"/>
      <c r="K302" s="29"/>
    </row>
    <row r="303" spans="1:11" x14ac:dyDescent="0.35">
      <c r="A303" s="4"/>
      <c r="B303" s="9"/>
      <c r="C303" s="29"/>
      <c r="D303" s="9"/>
      <c r="E303" s="4"/>
      <c r="F303" s="4"/>
      <c r="G303" s="4"/>
      <c r="H303" s="4"/>
      <c r="K303" s="33"/>
    </row>
    <row r="304" spans="1:11" x14ac:dyDescent="0.35">
      <c r="A304" s="4"/>
      <c r="B304" s="9"/>
      <c r="C304" s="29"/>
      <c r="D304" s="4"/>
      <c r="E304" s="23"/>
      <c r="F304" s="23"/>
      <c r="G304" s="23"/>
      <c r="H304" s="4"/>
      <c r="K304" s="33"/>
    </row>
    <row r="305" spans="1:11" x14ac:dyDescent="0.35">
      <c r="A305" s="4"/>
      <c r="B305" s="9"/>
      <c r="C305" s="9"/>
      <c r="D305" s="4"/>
      <c r="E305" s="23"/>
      <c r="F305" s="23"/>
      <c r="G305" s="23"/>
      <c r="H305" s="29"/>
      <c r="K305" s="29"/>
    </row>
    <row r="306" spans="1:11" x14ac:dyDescent="0.35">
      <c r="C306" s="35"/>
      <c r="D306" s="26"/>
      <c r="E306" s="23"/>
      <c r="F306" s="23"/>
      <c r="G306" s="23"/>
      <c r="H306" s="29"/>
      <c r="K306" s="29"/>
    </row>
    <row r="307" spans="1:11" x14ac:dyDescent="0.35">
      <c r="A307" s="4"/>
      <c r="B307" s="44"/>
      <c r="D307" s="29"/>
      <c r="E307" s="29"/>
      <c r="F307" s="29"/>
      <c r="G307" s="29"/>
      <c r="H307" s="29"/>
      <c r="K307" s="29"/>
    </row>
    <row r="308" spans="1:11" x14ac:dyDescent="0.35">
      <c r="A308" s="4"/>
      <c r="B308" s="35"/>
      <c r="C308" s="29"/>
      <c r="D308" s="26"/>
      <c r="E308" s="35"/>
      <c r="F308" s="35"/>
      <c r="G308" s="35"/>
      <c r="H308" s="29"/>
      <c r="K308" s="29"/>
    </row>
    <row r="309" spans="1:11" x14ac:dyDescent="0.35">
      <c r="A309" s="18"/>
      <c r="B309" s="19"/>
      <c r="C309" s="35"/>
      <c r="D309" s="26"/>
      <c r="E309" s="35"/>
      <c r="F309" s="35"/>
      <c r="G309" s="35"/>
      <c r="H309" s="29"/>
      <c r="K309" s="29"/>
    </row>
    <row r="310" spans="1:11" x14ac:dyDescent="0.35">
      <c r="A310" s="18"/>
      <c r="B310" s="20"/>
      <c r="C310" s="9"/>
      <c r="D310" s="29"/>
      <c r="E310" s="29"/>
      <c r="F310" s="29"/>
      <c r="G310" s="29"/>
      <c r="K310" s="29"/>
    </row>
    <row r="311" spans="1:11" x14ac:dyDescent="0.35">
      <c r="A311" s="4"/>
      <c r="B311" s="44"/>
      <c r="C311" s="29"/>
      <c r="D311" s="4"/>
      <c r="E311" s="54"/>
      <c r="F311" s="54"/>
      <c r="G311" s="54"/>
      <c r="H311" s="9"/>
      <c r="K311" s="29"/>
    </row>
    <row r="312" spans="1:11" x14ac:dyDescent="0.35">
      <c r="A312" s="4"/>
      <c r="B312" s="20"/>
      <c r="C312" s="29"/>
      <c r="D312" s="4"/>
      <c r="E312" s="41"/>
      <c r="F312" s="41"/>
      <c r="G312" s="41"/>
      <c r="H312" s="29"/>
      <c r="K312" s="29"/>
    </row>
    <row r="313" spans="1:11" x14ac:dyDescent="0.35">
      <c r="C313" s="29"/>
      <c r="D313" s="29"/>
      <c r="E313" s="29"/>
      <c r="F313" s="29"/>
      <c r="G313" s="29"/>
      <c r="H313" s="29"/>
      <c r="K313" s="29"/>
    </row>
    <row r="314" spans="1:11" x14ac:dyDescent="0.35">
      <c r="A314" s="4"/>
      <c r="B314" s="9"/>
      <c r="C314" s="29"/>
      <c r="D314" s="4"/>
      <c r="E314" s="38"/>
      <c r="F314" s="38"/>
      <c r="G314" s="38"/>
      <c r="H314" s="29"/>
      <c r="K314" s="29"/>
    </row>
    <row r="315" spans="1:11" x14ac:dyDescent="0.35">
      <c r="C315" s="29"/>
      <c r="D315" s="4"/>
      <c r="E315" s="38"/>
      <c r="F315" s="38"/>
      <c r="G315" s="38"/>
      <c r="H315" s="29"/>
      <c r="K315" s="29"/>
    </row>
    <row r="316" spans="1:11" x14ac:dyDescent="0.35">
      <c r="A316" s="4"/>
      <c r="B316" s="9"/>
      <c r="C316" s="29"/>
      <c r="D316" s="4"/>
      <c r="E316" s="38"/>
      <c r="F316" s="38"/>
      <c r="G316" s="38"/>
      <c r="H316" s="29"/>
      <c r="K316" s="29"/>
    </row>
    <row r="317" spans="1:11" x14ac:dyDescent="0.35">
      <c r="A317" s="4"/>
      <c r="B317" s="9"/>
      <c r="C317" s="29"/>
      <c r="D317" s="4"/>
      <c r="E317" s="38"/>
      <c r="F317" s="38"/>
      <c r="G317" s="38"/>
      <c r="H317" s="29"/>
      <c r="K317" s="29"/>
    </row>
    <row r="318" spans="1:11" x14ac:dyDescent="0.35">
      <c r="A318" s="4"/>
      <c r="B318" s="9"/>
      <c r="C318" s="29"/>
      <c r="D318" s="29"/>
      <c r="E318" s="29"/>
      <c r="F318" s="29"/>
      <c r="G318" s="29"/>
      <c r="H318" s="29"/>
      <c r="K318" s="29"/>
    </row>
    <row r="319" spans="1:11" x14ac:dyDescent="0.35">
      <c r="A319" s="4"/>
      <c r="B319" s="9"/>
      <c r="C319" s="29"/>
      <c r="D319" s="33"/>
      <c r="E319" s="23"/>
      <c r="F319" s="23"/>
      <c r="G319" s="23"/>
      <c r="H319" s="29"/>
      <c r="K319" s="29"/>
    </row>
    <row r="320" spans="1:11" x14ac:dyDescent="0.35">
      <c r="A320" s="29"/>
      <c r="B320" s="29"/>
      <c r="C320" s="29"/>
      <c r="D320" s="29"/>
      <c r="E320" s="29"/>
      <c r="F320" s="29"/>
      <c r="G320" s="29"/>
      <c r="H320" s="29"/>
      <c r="K320" s="29"/>
    </row>
    <row r="321" spans="1:11" x14ac:dyDescent="0.35">
      <c r="A321" s="29"/>
      <c r="B321" s="29"/>
      <c r="C321" s="29"/>
      <c r="D321" s="29"/>
      <c r="E321" s="29"/>
      <c r="F321" s="29"/>
      <c r="G321" s="29"/>
      <c r="H321" s="29"/>
      <c r="K321" s="29"/>
    </row>
    <row r="322" spans="1:11" x14ac:dyDescent="0.35">
      <c r="A322" s="29"/>
      <c r="B322" s="4"/>
      <c r="C322" s="4"/>
      <c r="F322" s="4"/>
      <c r="G322" s="4"/>
      <c r="H322" s="29"/>
      <c r="K322" s="29"/>
    </row>
    <row r="323" spans="1:11" x14ac:dyDescent="0.35">
      <c r="A323" s="29"/>
      <c r="B323" s="4"/>
      <c r="C323" s="4"/>
      <c r="F323" s="4"/>
      <c r="G323" s="29"/>
      <c r="H323" s="29"/>
      <c r="K323" s="29"/>
    </row>
    <row r="324" spans="1:11" x14ac:dyDescent="0.35">
      <c r="A324" s="29"/>
      <c r="B324" s="4"/>
      <c r="C324" s="4"/>
      <c r="F324" s="4"/>
      <c r="G324" s="4"/>
      <c r="H324" s="29"/>
      <c r="K324" s="29"/>
    </row>
    <row r="325" spans="1:11" x14ac:dyDescent="0.35">
      <c r="A325" s="29"/>
      <c r="B325" s="4"/>
      <c r="C325" s="4"/>
      <c r="F325" s="4"/>
      <c r="G325" s="4"/>
      <c r="H325" s="29"/>
      <c r="K325" s="29"/>
    </row>
    <row r="326" spans="1:11" x14ac:dyDescent="0.35">
      <c r="A326" s="29"/>
      <c r="B326" s="43"/>
      <c r="C326" s="31"/>
      <c r="D326" s="31"/>
      <c r="F326" s="23"/>
      <c r="G326" s="42"/>
      <c r="H326" s="29"/>
      <c r="K326" s="29"/>
    </row>
    <row r="327" spans="1:11" x14ac:dyDescent="0.35">
      <c r="A327" s="29"/>
      <c r="B327" s="29"/>
      <c r="C327" s="29"/>
      <c r="D327" s="29"/>
      <c r="E327" s="29"/>
      <c r="F327" s="29"/>
      <c r="G327" s="29"/>
      <c r="H327" s="29"/>
      <c r="K327" s="29"/>
    </row>
    <row r="328" spans="1:11" x14ac:dyDescent="0.35">
      <c r="A328" s="29"/>
      <c r="B328" s="29"/>
      <c r="C328" s="29"/>
      <c r="D328" s="29"/>
      <c r="E328" s="29"/>
      <c r="F328" s="29"/>
      <c r="G328" s="29"/>
      <c r="H328" s="29"/>
      <c r="K328" s="29"/>
    </row>
    <row r="329" spans="1:11" x14ac:dyDescent="0.35">
      <c r="A329" s="29"/>
      <c r="B329" s="29"/>
      <c r="C329" s="29"/>
      <c r="D329" s="29"/>
      <c r="E329" s="29"/>
      <c r="F329" s="29"/>
      <c r="G329" s="29"/>
      <c r="H329" s="29"/>
      <c r="K329" s="29"/>
    </row>
    <row r="330" spans="1:11" x14ac:dyDescent="0.35">
      <c r="A330" s="29"/>
      <c r="B330" s="29"/>
      <c r="C330" s="29"/>
      <c r="D330" s="29"/>
      <c r="E330" s="29"/>
      <c r="F330" s="29"/>
      <c r="G330" s="29"/>
      <c r="H330" s="29"/>
      <c r="K330" s="29"/>
    </row>
  </sheetData>
  <pageMargins left="0.25" right="0.25" top="0.75" bottom="0.75" header="0.3" footer="0.3"/>
  <pageSetup paperSize="9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85DB15-5709-44B0-AC1B-41DDE6216172}">
  <sheetPr codeName="Sheet8"/>
  <dimension ref="A1:R330"/>
  <sheetViews>
    <sheetView view="pageLayout" topLeftCell="A67" zoomScaleNormal="100" workbookViewId="0">
      <selection activeCell="C77" sqref="C77"/>
    </sheetView>
  </sheetViews>
  <sheetFormatPr defaultRowHeight="14.5" x14ac:dyDescent="0.35"/>
  <cols>
    <col min="1" max="2" width="15.54296875" customWidth="1"/>
    <col min="3" max="3" width="10.54296875" customWidth="1"/>
    <col min="4" max="4" width="17.6328125" customWidth="1"/>
    <col min="5" max="7" width="15.54296875" customWidth="1"/>
  </cols>
  <sheetData>
    <row r="1" spans="1:18" x14ac:dyDescent="0.35">
      <c r="A1" s="28" t="s">
        <v>84</v>
      </c>
      <c r="B1" s="29"/>
      <c r="C1" s="29"/>
      <c r="D1" s="32" t="s">
        <v>46</v>
      </c>
      <c r="E1" s="29"/>
      <c r="F1" s="29"/>
      <c r="G1" s="29"/>
      <c r="H1" s="29"/>
      <c r="I1" s="47"/>
      <c r="J1" s="46" t="s">
        <v>4</v>
      </c>
      <c r="K1" s="47" t="s">
        <v>5</v>
      </c>
      <c r="L1" s="29"/>
      <c r="M1" s="29"/>
      <c r="N1" s="29"/>
      <c r="O1" s="29"/>
      <c r="P1" s="29"/>
      <c r="Q1" s="29"/>
      <c r="R1" s="29"/>
    </row>
    <row r="2" spans="1:18" x14ac:dyDescent="0.35">
      <c r="A2" s="28"/>
      <c r="B2" s="29"/>
      <c r="C2" s="29"/>
      <c r="D2" s="32"/>
      <c r="E2" s="29"/>
      <c r="F2" s="29"/>
      <c r="G2" s="29"/>
      <c r="H2" s="29"/>
      <c r="K2" s="29"/>
      <c r="L2" s="29"/>
      <c r="M2" s="29"/>
      <c r="N2" s="29"/>
      <c r="O2" s="29"/>
      <c r="P2" s="29"/>
      <c r="Q2" s="29"/>
      <c r="R2" s="29"/>
    </row>
    <row r="3" spans="1:18" x14ac:dyDescent="0.35">
      <c r="A3" s="6">
        <v>1</v>
      </c>
      <c r="B3" s="40" t="s">
        <v>1</v>
      </c>
      <c r="C3" s="29"/>
      <c r="D3" s="45" t="s">
        <v>74</v>
      </c>
      <c r="E3" s="29"/>
      <c r="F3" s="4" t="s">
        <v>69</v>
      </c>
      <c r="G3" s="4" t="s">
        <v>70</v>
      </c>
      <c r="H3" s="29"/>
      <c r="I3" s="4" t="s">
        <v>41</v>
      </c>
      <c r="J3" s="4" t="s">
        <v>40</v>
      </c>
      <c r="K3" s="29"/>
      <c r="L3" s="29"/>
      <c r="M3" s="29"/>
      <c r="N3" s="29"/>
      <c r="O3" s="29"/>
      <c r="P3" s="29"/>
      <c r="Q3" s="29"/>
      <c r="R3" s="29"/>
    </row>
    <row r="4" spans="1:18" x14ac:dyDescent="0.35">
      <c r="C4" s="29"/>
      <c r="D4" s="29"/>
      <c r="E4" s="29"/>
      <c r="F4" s="20">
        <f>ABS(B19-B21)</f>
        <v>0.25</v>
      </c>
      <c r="G4" s="20">
        <f>ABS(B20-B22)</f>
        <v>0.45400000000000773</v>
      </c>
      <c r="H4" s="29"/>
      <c r="I4" s="47" t="s">
        <v>5</v>
      </c>
      <c r="J4" s="46" t="s">
        <v>4</v>
      </c>
      <c r="K4" s="29"/>
      <c r="L4" s="29"/>
      <c r="M4" s="29"/>
      <c r="N4" s="29"/>
      <c r="O4" s="29"/>
      <c r="P4" s="29"/>
      <c r="Q4" s="29"/>
      <c r="R4" s="29"/>
    </row>
    <row r="5" spans="1:18" x14ac:dyDescent="0.35">
      <c r="A5" s="4" t="s">
        <v>49</v>
      </c>
      <c r="B5" s="37">
        <v>44682</v>
      </c>
      <c r="C5" s="29"/>
      <c r="D5" s="9"/>
      <c r="E5" s="29"/>
      <c r="F5" s="29"/>
      <c r="G5" s="29"/>
      <c r="H5" s="29"/>
      <c r="K5" s="29"/>
      <c r="L5" s="29"/>
      <c r="M5" s="29"/>
      <c r="N5" s="29"/>
      <c r="O5" s="29"/>
      <c r="P5" s="29"/>
      <c r="Q5" s="29"/>
      <c r="R5" s="29"/>
    </row>
    <row r="6" spans="1:18" x14ac:dyDescent="0.35">
      <c r="A6" s="4" t="s">
        <v>54</v>
      </c>
      <c r="B6" s="9" t="s">
        <v>181</v>
      </c>
      <c r="C6" s="29"/>
      <c r="D6" s="9"/>
      <c r="E6" s="4" t="s">
        <v>71</v>
      </c>
      <c r="F6" s="4" t="s">
        <v>72</v>
      </c>
      <c r="G6" s="4" t="s">
        <v>47</v>
      </c>
      <c r="H6" s="4"/>
      <c r="K6" s="33"/>
      <c r="L6" s="29"/>
      <c r="M6" s="29"/>
      <c r="N6" s="29"/>
      <c r="O6" s="29"/>
      <c r="P6" s="29"/>
      <c r="Q6" s="29"/>
      <c r="R6" s="29"/>
    </row>
    <row r="7" spans="1:18" x14ac:dyDescent="0.35">
      <c r="A7" s="4" t="s">
        <v>55</v>
      </c>
      <c r="B7" s="9" t="s">
        <v>182</v>
      </c>
      <c r="C7" s="51" t="s">
        <v>235</v>
      </c>
      <c r="D7" s="4" t="s">
        <v>81</v>
      </c>
      <c r="E7" s="23">
        <f>F4/360*40000</f>
        <v>27.777777777777779</v>
      </c>
      <c r="F7" s="23">
        <f>F4/360*2*PI()*6371</f>
        <v>27.798731661139684</v>
      </c>
      <c r="G7" s="23">
        <f>F4/360*2*PI()*(6371+B11/1000)</f>
        <v>27.851929295038147</v>
      </c>
      <c r="H7" s="4"/>
      <c r="K7" s="33"/>
      <c r="L7" s="33"/>
      <c r="M7" s="4"/>
      <c r="N7" s="34"/>
      <c r="O7" s="34"/>
      <c r="P7" s="34"/>
      <c r="Q7" s="34"/>
      <c r="R7" s="4"/>
    </row>
    <row r="8" spans="1:18" x14ac:dyDescent="0.35">
      <c r="A8" s="4" t="s">
        <v>56</v>
      </c>
      <c r="B8" s="9" t="s">
        <v>183</v>
      </c>
      <c r="C8" s="51" t="s">
        <v>236</v>
      </c>
      <c r="D8" s="4" t="s">
        <v>82</v>
      </c>
      <c r="E8" s="23">
        <f>G4/360*40000</f>
        <v>50.444444444445303</v>
      </c>
      <c r="F8" s="23">
        <f>G4/360*2*PI()*6371</f>
        <v>50.48249669663052</v>
      </c>
      <c r="G8" s="23">
        <f>G4/360*2*PI()*(6371+B11/1000)</f>
        <v>50.57910359979013</v>
      </c>
      <c r="H8" s="29"/>
      <c r="K8" s="29"/>
      <c r="L8" s="29"/>
      <c r="M8" s="29"/>
      <c r="N8" s="29"/>
      <c r="O8" s="29"/>
      <c r="P8" s="29"/>
      <c r="Q8" s="29"/>
      <c r="R8" s="29"/>
    </row>
    <row r="9" spans="1:18" x14ac:dyDescent="0.35">
      <c r="C9" s="35"/>
      <c r="D9" s="26" t="s">
        <v>83</v>
      </c>
      <c r="E9" s="23">
        <f>SQRT(E7*E7+E8*E8)</f>
        <v>57.586864071421125</v>
      </c>
      <c r="F9" s="23">
        <f>SQRT(F7*F7+F8*F8)</f>
        <v>57.630304135006618</v>
      </c>
      <c r="G9" s="23">
        <f>SQRT(G7*G7+G8*G8)</f>
        <v>57.740589591846977</v>
      </c>
      <c r="H9" s="29"/>
      <c r="K9" s="29"/>
      <c r="L9" s="29"/>
      <c r="M9" s="29"/>
      <c r="N9" s="29"/>
      <c r="O9" s="29"/>
      <c r="P9" s="29"/>
      <c r="Q9" s="29"/>
      <c r="R9" s="29"/>
    </row>
    <row r="10" spans="1:18" x14ac:dyDescent="0.35">
      <c r="A10" s="4" t="s">
        <v>60</v>
      </c>
      <c r="B10" s="44">
        <v>40000</v>
      </c>
      <c r="D10" s="29"/>
      <c r="E10" s="29"/>
      <c r="F10" s="29"/>
      <c r="G10" s="29"/>
      <c r="H10" s="29"/>
      <c r="K10" s="29"/>
      <c r="L10" s="29"/>
      <c r="M10" s="29"/>
      <c r="N10" s="29"/>
      <c r="O10" s="29"/>
      <c r="P10" s="29"/>
      <c r="Q10" s="29"/>
      <c r="R10" s="29"/>
    </row>
    <row r="11" spans="1:18" x14ac:dyDescent="0.35">
      <c r="A11" s="4" t="s">
        <v>59</v>
      </c>
      <c r="B11" s="35">
        <f>B10/3.28084</f>
        <v>12191.999609856013</v>
      </c>
      <c r="C11" s="29"/>
      <c r="D11" s="26" t="s">
        <v>63</v>
      </c>
      <c r="E11" s="35">
        <f>E9/(B13/3600)</f>
        <v>933.84103899601826</v>
      </c>
      <c r="F11" s="35">
        <f>F9/(B13/3600)</f>
        <v>934.54547245956678</v>
      </c>
      <c r="G11" s="35">
        <f>G9/(B13/3600)</f>
        <v>936.33388527319414</v>
      </c>
      <c r="H11" s="29"/>
      <c r="K11" s="29"/>
      <c r="L11" s="29"/>
      <c r="M11" s="29"/>
      <c r="N11" s="29"/>
      <c r="O11" s="29"/>
      <c r="P11" s="29"/>
      <c r="Q11" s="29"/>
      <c r="R11" s="29"/>
    </row>
    <row r="12" spans="1:18" x14ac:dyDescent="0.35">
      <c r="A12" s="18" t="s">
        <v>102</v>
      </c>
      <c r="B12" s="19" t="s">
        <v>184</v>
      </c>
      <c r="C12" s="35"/>
      <c r="D12" s="26" t="s">
        <v>62</v>
      </c>
      <c r="E12" s="35">
        <f>E11/1.852</f>
        <v>504.23382235206168</v>
      </c>
      <c r="F12" s="35">
        <f>F11/1.852</f>
        <v>504.61418599328658</v>
      </c>
      <c r="G12" s="35">
        <f>G11/1.852</f>
        <v>505.57985165939203</v>
      </c>
      <c r="H12" s="29"/>
      <c r="K12" s="29"/>
      <c r="L12" s="29"/>
      <c r="M12" s="29"/>
      <c r="N12" s="29"/>
      <c r="O12" s="29"/>
      <c r="P12" s="29"/>
      <c r="Q12" s="29"/>
      <c r="R12" s="29"/>
    </row>
    <row r="13" spans="1:18" x14ac:dyDescent="0.35">
      <c r="A13" s="18" t="s">
        <v>80</v>
      </c>
      <c r="B13" s="20">
        <f>LEFT(B12,2)*60+RIGHT(B12,2)</f>
        <v>222</v>
      </c>
      <c r="C13" s="9"/>
      <c r="D13" s="29"/>
      <c r="E13" s="29"/>
      <c r="F13" s="29"/>
      <c r="G13" s="29"/>
      <c r="H13" s="29"/>
      <c r="K13" s="29"/>
      <c r="L13" s="29"/>
      <c r="M13" s="29"/>
      <c r="N13" s="29"/>
      <c r="O13" s="29"/>
      <c r="P13" s="29"/>
      <c r="Q13" s="29"/>
      <c r="R13" s="29"/>
    </row>
    <row r="14" spans="1:18" x14ac:dyDescent="0.35">
      <c r="A14" s="4" t="s">
        <v>62</v>
      </c>
      <c r="B14" s="44">
        <v>502</v>
      </c>
      <c r="C14" s="29"/>
      <c r="D14" s="4" t="s">
        <v>101</v>
      </c>
      <c r="E14" s="54">
        <f>E12-B14</f>
        <v>2.2338223520616793</v>
      </c>
      <c r="F14" s="54">
        <f>F12-B14</f>
        <v>2.6141859932865827</v>
      </c>
      <c r="G14" s="54">
        <f>G12-B14</f>
        <v>3.579851659392034</v>
      </c>
      <c r="H14" s="29"/>
      <c r="K14" s="29"/>
      <c r="L14" s="29"/>
      <c r="M14" s="29"/>
      <c r="N14" s="29"/>
      <c r="O14" s="29"/>
      <c r="P14" s="29"/>
      <c r="Q14" s="29"/>
      <c r="R14" s="29"/>
    </row>
    <row r="15" spans="1:18" x14ac:dyDescent="0.35">
      <c r="A15" s="4" t="s">
        <v>63</v>
      </c>
      <c r="B15" s="20">
        <f>B14*1.852</f>
        <v>929.70400000000006</v>
      </c>
      <c r="C15" s="29"/>
      <c r="D15" s="4" t="s">
        <v>75</v>
      </c>
      <c r="E15" s="41">
        <f>(E11-B15)/B15</f>
        <v>4.4498453228319886E-3</v>
      </c>
      <c r="F15" s="41">
        <f>(F11-B15)/B15</f>
        <v>5.207541819295944E-3</v>
      </c>
      <c r="G15" s="41">
        <f>(G11-B15)/B15</f>
        <v>7.1311786043666333E-3</v>
      </c>
      <c r="H15" s="57"/>
      <c r="I15" s="58"/>
      <c r="K15" s="29"/>
      <c r="L15" s="29"/>
      <c r="M15" s="29"/>
      <c r="N15" s="29"/>
      <c r="O15" s="29"/>
      <c r="P15" s="29"/>
      <c r="Q15" s="29"/>
      <c r="R15" s="29"/>
    </row>
    <row r="16" spans="1:18" x14ac:dyDescent="0.35">
      <c r="C16" s="29"/>
      <c r="D16" s="29"/>
      <c r="E16" s="29"/>
      <c r="F16" s="29"/>
      <c r="G16" s="29"/>
      <c r="H16" s="29"/>
      <c r="K16" s="29"/>
      <c r="L16" s="29"/>
      <c r="M16" s="29"/>
      <c r="N16" s="29"/>
      <c r="O16" s="29"/>
      <c r="P16" s="29"/>
      <c r="Q16" s="29"/>
      <c r="R16" s="29"/>
    </row>
    <row r="17" spans="1:18" x14ac:dyDescent="0.35">
      <c r="A17" s="4" t="s">
        <v>64</v>
      </c>
      <c r="B17" s="9">
        <v>299</v>
      </c>
      <c r="C17" s="29"/>
      <c r="D17" s="4" t="s">
        <v>50</v>
      </c>
      <c r="E17" s="38">
        <f>E8/E7</f>
        <v>1.8160000000000309</v>
      </c>
      <c r="F17" s="38">
        <f>F8/F7</f>
        <v>1.8160000000000307</v>
      </c>
      <c r="G17" s="38">
        <f>G8/G7</f>
        <v>1.8160000000000307</v>
      </c>
      <c r="H17" s="29"/>
      <c r="K17" s="29"/>
      <c r="L17" s="29"/>
      <c r="M17" s="29"/>
      <c r="N17" s="29"/>
      <c r="O17" s="29"/>
      <c r="P17" s="29"/>
      <c r="Q17" s="29"/>
      <c r="R17" s="29"/>
    </row>
    <row r="18" spans="1:18" x14ac:dyDescent="0.35">
      <c r="C18" s="29"/>
      <c r="D18" s="4" t="s">
        <v>51</v>
      </c>
      <c r="E18" s="38">
        <f>E8/E9</f>
        <v>0.87597137399047187</v>
      </c>
      <c r="F18" s="38">
        <f>F8/F9</f>
        <v>0.87597137399047187</v>
      </c>
      <c r="G18" s="38">
        <f>G8/G9</f>
        <v>0.87597137399047176</v>
      </c>
      <c r="H18" s="29"/>
      <c r="K18" s="29"/>
      <c r="L18" s="29"/>
      <c r="M18" s="29"/>
      <c r="N18" s="29"/>
      <c r="O18" s="29"/>
      <c r="P18" s="29"/>
      <c r="Q18" s="29"/>
      <c r="R18" s="29"/>
    </row>
    <row r="19" spans="1:18" x14ac:dyDescent="0.35">
      <c r="A19" s="4" t="s">
        <v>65</v>
      </c>
      <c r="B19" s="9">
        <v>6.6890000000000001</v>
      </c>
      <c r="C19" s="29"/>
      <c r="D19" s="4" t="s">
        <v>52</v>
      </c>
      <c r="E19" s="38">
        <f>E7/E9</f>
        <v>0.48236309140443667</v>
      </c>
      <c r="F19" s="38">
        <f>F7/F9</f>
        <v>0.48236309140443667</v>
      </c>
      <c r="G19" s="38">
        <f>G7/G9</f>
        <v>0.48236309140443667</v>
      </c>
      <c r="H19" s="29"/>
      <c r="K19" s="29"/>
      <c r="L19" s="29"/>
      <c r="M19" s="29"/>
      <c r="N19" s="29"/>
      <c r="O19" s="29"/>
      <c r="P19" s="29"/>
      <c r="Q19" s="29"/>
      <c r="R19" s="29"/>
    </row>
    <row r="20" spans="1:18" x14ac:dyDescent="0.35">
      <c r="A20" s="4" t="s">
        <v>66</v>
      </c>
      <c r="B20" s="9">
        <v>91.596000000000004</v>
      </c>
      <c r="C20" s="29"/>
      <c r="D20" s="4" t="s">
        <v>53</v>
      </c>
      <c r="E20" s="38">
        <f>E7/E8</f>
        <v>0.55066079295153247</v>
      </c>
      <c r="F20" s="38">
        <f>F7/F8</f>
        <v>0.55066079295153258</v>
      </c>
      <c r="G20" s="38">
        <f>G7/G8</f>
        <v>0.55066079295153258</v>
      </c>
      <c r="H20" s="29"/>
      <c r="K20" s="29"/>
      <c r="L20" s="29"/>
      <c r="M20" s="29"/>
      <c r="N20" s="29"/>
      <c r="O20" s="29"/>
      <c r="P20" s="29"/>
      <c r="Q20" s="29"/>
      <c r="R20" s="29"/>
    </row>
    <row r="21" spans="1:18" x14ac:dyDescent="0.35">
      <c r="A21" s="4" t="s">
        <v>67</v>
      </c>
      <c r="B21" s="9">
        <v>6.9390000000000001</v>
      </c>
      <c r="C21" s="29"/>
      <c r="D21" s="29"/>
      <c r="E21" s="29"/>
      <c r="F21" s="29"/>
      <c r="G21" s="29"/>
      <c r="H21" s="29"/>
      <c r="K21" s="29"/>
      <c r="L21" s="29"/>
      <c r="M21" s="29"/>
      <c r="N21" s="29"/>
      <c r="O21" s="29"/>
      <c r="P21" s="29"/>
      <c r="Q21" s="29"/>
      <c r="R21" s="29"/>
    </row>
    <row r="22" spans="1:18" x14ac:dyDescent="0.35">
      <c r="A22" s="4" t="s">
        <v>68</v>
      </c>
      <c r="B22" s="9">
        <v>91.141999999999996</v>
      </c>
      <c r="C22" s="29"/>
      <c r="D22" s="33" t="s">
        <v>73</v>
      </c>
      <c r="E22" s="23">
        <f>DEGREES(ATAN2(G4,F4))</f>
        <v>28.839853307435995</v>
      </c>
      <c r="F22" s="23">
        <f>DEGREES(ATAN2(G4,F4))</f>
        <v>28.839853307435995</v>
      </c>
      <c r="G22" s="23">
        <f>DEGREES(ATAN2(G4,F4))</f>
        <v>28.839853307435995</v>
      </c>
      <c r="H22" s="29"/>
      <c r="K22" s="29"/>
      <c r="L22" s="29"/>
      <c r="M22" s="29"/>
      <c r="N22" s="29"/>
      <c r="O22" s="29"/>
      <c r="P22" s="29"/>
      <c r="Q22" s="29"/>
      <c r="R22" s="29"/>
    </row>
    <row r="23" spans="1:18" x14ac:dyDescent="0.35">
      <c r="A23" s="29"/>
      <c r="B23" s="29"/>
      <c r="C23" s="29"/>
      <c r="D23" s="29"/>
      <c r="E23" s="29"/>
      <c r="F23" s="29"/>
      <c r="G23" s="29"/>
      <c r="H23" s="29"/>
      <c r="K23" s="29"/>
      <c r="L23" s="29"/>
      <c r="M23" s="29"/>
      <c r="N23" s="29"/>
      <c r="O23" s="29"/>
      <c r="P23" s="29"/>
      <c r="Q23" s="29"/>
      <c r="R23" s="29"/>
    </row>
    <row r="24" spans="1:18" x14ac:dyDescent="0.35">
      <c r="A24" s="29"/>
      <c r="B24" s="29"/>
      <c r="C24" s="29"/>
      <c r="D24" s="29"/>
      <c r="E24" s="29"/>
      <c r="F24" s="29"/>
      <c r="G24" s="29"/>
      <c r="H24" s="29"/>
      <c r="K24" s="29"/>
      <c r="L24" s="29"/>
      <c r="M24" s="29"/>
      <c r="N24" s="29"/>
      <c r="O24" s="29"/>
      <c r="P24" s="29"/>
      <c r="Q24" s="29"/>
      <c r="R24" s="29"/>
    </row>
    <row r="25" spans="1:18" x14ac:dyDescent="0.35">
      <c r="A25" s="29"/>
      <c r="B25" s="4"/>
      <c r="C25" s="4"/>
      <c r="F25" s="4" t="s">
        <v>48</v>
      </c>
      <c r="G25" s="4"/>
      <c r="H25" s="29"/>
      <c r="K25" s="29"/>
      <c r="L25" s="29"/>
      <c r="M25" s="29"/>
      <c r="N25" s="29"/>
      <c r="O25" s="29"/>
      <c r="P25" s="29"/>
      <c r="Q25" s="29"/>
      <c r="R25" s="29"/>
    </row>
    <row r="26" spans="1:18" x14ac:dyDescent="0.35">
      <c r="A26" s="29"/>
      <c r="B26" s="4"/>
      <c r="C26" s="4"/>
      <c r="F26" s="4" t="s">
        <v>20</v>
      </c>
      <c r="G26" s="29"/>
      <c r="H26" s="29"/>
      <c r="K26" s="29"/>
      <c r="L26" s="29"/>
      <c r="M26" s="29"/>
      <c r="N26" s="29"/>
      <c r="O26" s="29"/>
      <c r="P26" s="29"/>
      <c r="Q26" s="29"/>
      <c r="R26" s="29"/>
    </row>
    <row r="27" spans="1:18" x14ac:dyDescent="0.35">
      <c r="A27" s="29"/>
      <c r="B27" s="4"/>
      <c r="C27" s="4"/>
      <c r="F27" s="4" t="s">
        <v>79</v>
      </c>
      <c r="G27" s="4" t="s">
        <v>20</v>
      </c>
      <c r="H27" s="29"/>
      <c r="K27" s="29"/>
      <c r="L27" s="29"/>
      <c r="M27" s="29"/>
      <c r="N27" s="29"/>
      <c r="O27" s="29"/>
      <c r="P27" s="29"/>
      <c r="Q27" s="29"/>
      <c r="R27" s="29"/>
    </row>
    <row r="28" spans="1:18" x14ac:dyDescent="0.35">
      <c r="A28" s="29"/>
      <c r="B28" s="4"/>
      <c r="C28" s="4"/>
      <c r="F28" s="4" t="s">
        <v>57</v>
      </c>
      <c r="G28" s="4" t="s">
        <v>31</v>
      </c>
      <c r="H28" s="29"/>
      <c r="K28" s="29"/>
      <c r="L28" s="29"/>
      <c r="M28" s="29"/>
      <c r="N28" s="29"/>
      <c r="O28" s="29"/>
      <c r="P28" s="29"/>
      <c r="Q28" s="29"/>
      <c r="R28" s="29"/>
    </row>
    <row r="29" spans="1:18" x14ac:dyDescent="0.35">
      <c r="A29" s="29"/>
      <c r="B29" s="43"/>
      <c r="C29" s="31"/>
      <c r="D29" s="31"/>
      <c r="F29" s="23">
        <f>270+DEGREES(ATAN(F4/G4))</f>
        <v>298.83985330743599</v>
      </c>
      <c r="G29" s="42">
        <f>SUM(B29:F29)-B17</f>
        <v>-0.16014669256401248</v>
      </c>
      <c r="H29" s="29"/>
      <c r="K29" s="29"/>
      <c r="L29" s="29"/>
      <c r="M29" s="29"/>
      <c r="N29" s="29"/>
      <c r="O29" s="29"/>
      <c r="P29" s="29"/>
      <c r="Q29" s="29"/>
      <c r="R29" s="29"/>
    </row>
    <row r="30" spans="1:18" x14ac:dyDescent="0.35">
      <c r="A30" s="29"/>
      <c r="B30" s="29"/>
      <c r="C30" s="29"/>
      <c r="D30" s="29"/>
      <c r="E30" s="29"/>
      <c r="F30" s="29"/>
      <c r="G30" s="29"/>
      <c r="H30" s="29"/>
      <c r="K30" s="29"/>
      <c r="L30" s="29"/>
      <c r="M30" s="29"/>
      <c r="N30" s="29"/>
      <c r="O30" s="29"/>
      <c r="P30" s="29"/>
      <c r="Q30" s="29"/>
      <c r="R30" s="29"/>
    </row>
    <row r="31" spans="1:18" x14ac:dyDescent="0.35">
      <c r="A31" s="29"/>
      <c r="B31" s="29"/>
      <c r="C31" s="29"/>
      <c r="D31" s="29"/>
      <c r="E31" s="29"/>
      <c r="F31" s="29"/>
      <c r="G31" s="29"/>
      <c r="H31" s="29"/>
      <c r="K31" s="29"/>
      <c r="L31" s="29"/>
      <c r="M31" s="29"/>
      <c r="N31" s="29"/>
      <c r="O31" s="29"/>
      <c r="P31" s="29"/>
      <c r="Q31" s="29"/>
      <c r="R31" s="29"/>
    </row>
    <row r="32" spans="1:18" x14ac:dyDescent="0.35">
      <c r="A32" s="29"/>
      <c r="B32" s="29"/>
      <c r="C32" s="29"/>
      <c r="D32" s="29"/>
      <c r="E32" s="29"/>
      <c r="F32" s="29"/>
      <c r="G32" s="29"/>
      <c r="H32" s="29"/>
      <c r="K32" s="29"/>
      <c r="L32" s="29"/>
      <c r="M32" s="29"/>
      <c r="N32" s="29"/>
      <c r="O32" s="29"/>
      <c r="P32" s="29"/>
      <c r="Q32" s="29"/>
      <c r="R32" s="29"/>
    </row>
    <row r="33" spans="1:18" x14ac:dyDescent="0.35">
      <c r="A33" s="29"/>
      <c r="B33" s="29"/>
      <c r="C33" s="29"/>
      <c r="D33" s="29"/>
      <c r="E33" s="29"/>
      <c r="F33" s="29"/>
      <c r="G33" s="29"/>
      <c r="H33" s="29"/>
      <c r="K33" s="29"/>
      <c r="L33" s="29"/>
      <c r="M33" s="29"/>
      <c r="N33" s="29"/>
      <c r="O33" s="29"/>
      <c r="P33" s="29"/>
      <c r="Q33" s="29"/>
      <c r="R33" s="29"/>
    </row>
    <row r="34" spans="1:18" x14ac:dyDescent="0.35">
      <c r="A34" s="28" t="s">
        <v>84</v>
      </c>
      <c r="B34" s="29"/>
      <c r="C34" s="29"/>
      <c r="D34" s="32" t="s">
        <v>46</v>
      </c>
      <c r="E34" s="29"/>
      <c r="F34" s="29"/>
      <c r="G34" s="29"/>
      <c r="H34" s="29"/>
      <c r="I34" s="47"/>
      <c r="J34" s="46" t="s">
        <v>4</v>
      </c>
      <c r="K34" s="47" t="s">
        <v>5</v>
      </c>
    </row>
    <row r="35" spans="1:18" x14ac:dyDescent="0.35">
      <c r="A35" s="28"/>
      <c r="B35" s="29"/>
      <c r="C35" s="29"/>
      <c r="D35" s="32"/>
      <c r="E35" s="29"/>
      <c r="F35" s="29"/>
      <c r="G35" s="29"/>
      <c r="H35" s="29"/>
      <c r="K35" s="29"/>
    </row>
    <row r="36" spans="1:18" x14ac:dyDescent="0.35">
      <c r="A36" s="6">
        <v>2</v>
      </c>
      <c r="B36" s="40" t="s">
        <v>1</v>
      </c>
      <c r="C36" s="29"/>
      <c r="D36" s="45" t="s">
        <v>74</v>
      </c>
      <c r="E36" s="29"/>
      <c r="F36" s="4" t="s">
        <v>69</v>
      </c>
      <c r="G36" s="4" t="s">
        <v>70</v>
      </c>
      <c r="H36" s="29"/>
      <c r="I36" s="4" t="s">
        <v>41</v>
      </c>
      <c r="J36" s="4" t="s">
        <v>40</v>
      </c>
      <c r="K36" s="29"/>
    </row>
    <row r="37" spans="1:18" x14ac:dyDescent="0.35">
      <c r="C37" s="29"/>
      <c r="D37" s="29"/>
      <c r="E37" s="29"/>
      <c r="F37" s="20">
        <f>ABS(B52-B54)</f>
        <v>0.15600000000000014</v>
      </c>
      <c r="G37" s="20">
        <f>ABS(B53-B55)</f>
        <v>0.17300000000000182</v>
      </c>
      <c r="H37" s="29"/>
      <c r="I37" s="46" t="s">
        <v>4</v>
      </c>
      <c r="J37" s="47" t="s">
        <v>5</v>
      </c>
      <c r="K37" s="29"/>
    </row>
    <row r="38" spans="1:18" x14ac:dyDescent="0.35">
      <c r="A38" s="4" t="s">
        <v>49</v>
      </c>
      <c r="B38" s="37">
        <v>44689</v>
      </c>
      <c r="C38" s="29"/>
      <c r="D38" s="9"/>
      <c r="E38" s="29"/>
      <c r="F38" s="29"/>
      <c r="G38" s="29"/>
      <c r="H38" s="29"/>
      <c r="K38" s="29"/>
    </row>
    <row r="39" spans="1:18" x14ac:dyDescent="0.35">
      <c r="A39" s="4" t="s">
        <v>54</v>
      </c>
      <c r="B39" s="9" t="s">
        <v>189</v>
      </c>
      <c r="C39" s="29"/>
      <c r="D39" s="9"/>
      <c r="E39" s="4" t="s">
        <v>71</v>
      </c>
      <c r="F39" s="4" t="s">
        <v>72</v>
      </c>
      <c r="G39" s="4" t="s">
        <v>47</v>
      </c>
      <c r="H39" s="4"/>
      <c r="K39" s="33"/>
    </row>
    <row r="40" spans="1:18" x14ac:dyDescent="0.35">
      <c r="A40" s="4" t="s">
        <v>55</v>
      </c>
      <c r="B40" s="9" t="s">
        <v>44</v>
      </c>
      <c r="C40" s="51" t="s">
        <v>230</v>
      </c>
      <c r="D40" s="4" t="s">
        <v>81</v>
      </c>
      <c r="E40" s="23">
        <f>F37/360*40000</f>
        <v>17.333333333333346</v>
      </c>
      <c r="F40" s="23">
        <f>F37/360*2*PI()*6371</f>
        <v>17.346408556551175</v>
      </c>
      <c r="G40" s="23">
        <f>F37/360*2*PI()*(6371+B44/1000)</f>
        <v>17.377930835796764</v>
      </c>
      <c r="H40" s="4"/>
      <c r="K40" s="33"/>
    </row>
    <row r="41" spans="1:18" x14ac:dyDescent="0.35">
      <c r="A41" s="4" t="s">
        <v>56</v>
      </c>
      <c r="B41" s="9" t="s">
        <v>107</v>
      </c>
      <c r="C41" s="51" t="s">
        <v>106</v>
      </c>
      <c r="D41" s="4" t="s">
        <v>82</v>
      </c>
      <c r="E41" s="23">
        <f>G37/360*40000</f>
        <v>19.222222222222424</v>
      </c>
      <c r="F41" s="23">
        <f>G37/360*2*PI()*6371</f>
        <v>19.236722309508863</v>
      </c>
      <c r="G41" s="23">
        <f>G37/360*2*PI()*(6371+B44/1000)</f>
        <v>19.271679708928652</v>
      </c>
      <c r="H41" s="29"/>
      <c r="K41" s="29"/>
    </row>
    <row r="42" spans="1:18" x14ac:dyDescent="0.35">
      <c r="C42" s="35"/>
      <c r="D42" s="26" t="s">
        <v>83</v>
      </c>
      <c r="E42" s="23">
        <f>SQRT(E40*E40+E41*E41)</f>
        <v>25.883165795646917</v>
      </c>
      <c r="F42" s="23">
        <f>SQRT(F40*F40+F41*F41)</f>
        <v>25.902690497783194</v>
      </c>
      <c r="G42" s="23">
        <f>SQRT(G40*G40+G41*G41)</f>
        <v>25.94976144278148</v>
      </c>
      <c r="H42" s="29"/>
      <c r="K42" s="29"/>
    </row>
    <row r="43" spans="1:18" x14ac:dyDescent="0.35">
      <c r="A43" s="4" t="s">
        <v>60</v>
      </c>
      <c r="B43" s="44">
        <v>37984</v>
      </c>
      <c r="D43" s="29"/>
      <c r="E43" s="29"/>
      <c r="F43" s="29"/>
      <c r="G43" s="29"/>
      <c r="H43" s="29"/>
      <c r="K43" s="29"/>
    </row>
    <row r="44" spans="1:18" x14ac:dyDescent="0.35">
      <c r="A44" s="4" t="s">
        <v>59</v>
      </c>
      <c r="B44" s="35">
        <f>B43/3.28084</f>
        <v>11577.52282951927</v>
      </c>
      <c r="C44" s="29"/>
      <c r="D44" s="26" t="s">
        <v>63</v>
      </c>
      <c r="E44" s="35">
        <f>E42/(B46/3600)</f>
        <v>870.83548471335416</v>
      </c>
      <c r="F44" s="35">
        <f>F42/(B46/3600)</f>
        <v>871.49239057962143</v>
      </c>
      <c r="G44" s="35">
        <f>G42/(B46/3600)</f>
        <v>873.07608592535814</v>
      </c>
      <c r="H44" s="29"/>
      <c r="K44" s="29"/>
    </row>
    <row r="45" spans="1:18" x14ac:dyDescent="0.35">
      <c r="A45" s="18" t="s">
        <v>102</v>
      </c>
      <c r="B45" s="19" t="s">
        <v>190</v>
      </c>
      <c r="C45" s="35"/>
      <c r="D45" s="26" t="s">
        <v>62</v>
      </c>
      <c r="E45" s="35">
        <f>E44/1.852</f>
        <v>470.21354466163831</v>
      </c>
      <c r="F45" s="35">
        <f>F44/1.852</f>
        <v>470.56824545335928</v>
      </c>
      <c r="G45" s="35">
        <f>G44/1.852</f>
        <v>471.42337252989097</v>
      </c>
      <c r="H45" s="29"/>
      <c r="K45" s="29"/>
    </row>
    <row r="46" spans="1:18" x14ac:dyDescent="0.35">
      <c r="A46" s="18" t="s">
        <v>80</v>
      </c>
      <c r="B46" s="20">
        <f>LEFT(B45,2)*60+RIGHT(B45,2)</f>
        <v>107</v>
      </c>
      <c r="C46" s="9"/>
      <c r="D46" s="29"/>
      <c r="E46" s="29"/>
      <c r="F46" s="29"/>
      <c r="G46" s="29"/>
      <c r="H46" s="29"/>
      <c r="K46" s="29"/>
    </row>
    <row r="47" spans="1:18" x14ac:dyDescent="0.35">
      <c r="A47" s="4" t="s">
        <v>62</v>
      </c>
      <c r="B47" s="44">
        <v>468</v>
      </c>
      <c r="C47" s="29"/>
      <c r="D47" s="4" t="s">
        <v>101</v>
      </c>
      <c r="E47" s="54">
        <f>E45-B47</f>
        <v>2.2135446616383092</v>
      </c>
      <c r="F47" s="54">
        <f>F45-B47</f>
        <v>2.5682454533592818</v>
      </c>
      <c r="G47" s="54">
        <f>G45-B47</f>
        <v>3.423372529890969</v>
      </c>
      <c r="H47" s="29"/>
      <c r="K47" s="29"/>
    </row>
    <row r="48" spans="1:18" x14ac:dyDescent="0.35">
      <c r="A48" s="4" t="s">
        <v>63</v>
      </c>
      <c r="B48" s="20">
        <f>B47*1.852</f>
        <v>866.73599999999999</v>
      </c>
      <c r="C48" s="29"/>
      <c r="D48" s="4" t="s">
        <v>75</v>
      </c>
      <c r="E48" s="41">
        <f>(E44-B48)/B48</f>
        <v>4.7297962855519706E-3</v>
      </c>
      <c r="F48" s="41">
        <f>(F44-B48)/B48</f>
        <v>5.4877039601694613E-3</v>
      </c>
      <c r="G48" s="41">
        <f>(G44-B48)/B48</f>
        <v>7.3148985681431864E-3</v>
      </c>
      <c r="H48" s="57"/>
      <c r="I48" s="58"/>
      <c r="K48" s="29"/>
    </row>
    <row r="49" spans="1:11" x14ac:dyDescent="0.35">
      <c r="C49" s="29"/>
      <c r="D49" s="29"/>
      <c r="E49" s="29"/>
      <c r="F49" s="29"/>
      <c r="G49" s="29"/>
      <c r="H49" s="29"/>
      <c r="K49" s="29"/>
    </row>
    <row r="50" spans="1:11" x14ac:dyDescent="0.35">
      <c r="A50" s="4" t="s">
        <v>64</v>
      </c>
      <c r="B50" s="9">
        <v>312</v>
      </c>
      <c r="C50" s="29"/>
      <c r="D50" s="4" t="s">
        <v>50</v>
      </c>
      <c r="E50" s="38">
        <f>E41/E40</f>
        <v>1.1089743589743697</v>
      </c>
      <c r="F50" s="38">
        <f>F41/F40</f>
        <v>1.1089743589743699</v>
      </c>
      <c r="G50" s="38">
        <f>G41/G40</f>
        <v>1.1089743589743699</v>
      </c>
      <c r="H50" s="29"/>
      <c r="K50" s="29"/>
    </row>
    <row r="51" spans="1:11" x14ac:dyDescent="0.35">
      <c r="C51" s="29"/>
      <c r="D51" s="4" t="s">
        <v>51</v>
      </c>
      <c r="E51" s="38">
        <f>E41/E42</f>
        <v>0.74265344409512901</v>
      </c>
      <c r="F51" s="38">
        <f>F41/F42</f>
        <v>0.74265344409512912</v>
      </c>
      <c r="G51" s="38">
        <f>G41/G42</f>
        <v>0.74265344409512912</v>
      </c>
      <c r="H51" s="29"/>
      <c r="K51" s="29"/>
    </row>
    <row r="52" spans="1:11" x14ac:dyDescent="0.35">
      <c r="A52" s="4" t="s">
        <v>65</v>
      </c>
      <c r="B52" s="9">
        <v>-2.327</v>
      </c>
      <c r="C52" s="29"/>
      <c r="D52" s="4" t="s">
        <v>52</v>
      </c>
      <c r="E52" s="38">
        <f>E40/E42</f>
        <v>0.6696759380279711</v>
      </c>
      <c r="F52" s="38">
        <f>F40/F42</f>
        <v>0.6696759380279711</v>
      </c>
      <c r="G52" s="38">
        <f>G40/G42</f>
        <v>0.6696759380279711</v>
      </c>
      <c r="H52" s="29"/>
      <c r="K52" s="29"/>
    </row>
    <row r="53" spans="1:11" x14ac:dyDescent="0.35">
      <c r="A53" s="4" t="s">
        <v>66</v>
      </c>
      <c r="B53" s="9">
        <v>90.619</v>
      </c>
      <c r="C53" s="29"/>
      <c r="D53" s="4" t="s">
        <v>53</v>
      </c>
      <c r="E53" s="38">
        <f>E40/E41</f>
        <v>0.901734104046234</v>
      </c>
      <c r="F53" s="38">
        <f>F40/F41</f>
        <v>0.901734104046234</v>
      </c>
      <c r="G53" s="38">
        <f>G40/G41</f>
        <v>0.901734104046234</v>
      </c>
      <c r="H53" s="29"/>
      <c r="K53" s="29"/>
    </row>
    <row r="54" spans="1:11" x14ac:dyDescent="0.35">
      <c r="A54" s="4" t="s">
        <v>67</v>
      </c>
      <c r="B54" s="9">
        <v>-2.1709999999999998</v>
      </c>
      <c r="C54" s="29"/>
      <c r="D54" s="29"/>
      <c r="E54" s="29"/>
      <c r="F54" s="29"/>
      <c r="G54" s="29"/>
      <c r="H54" s="29"/>
      <c r="K54" s="29"/>
    </row>
    <row r="55" spans="1:11" x14ac:dyDescent="0.35">
      <c r="A55" s="4" t="s">
        <v>68</v>
      </c>
      <c r="B55" s="9">
        <v>90.445999999999998</v>
      </c>
      <c r="C55" s="29"/>
      <c r="D55" s="33" t="s">
        <v>73</v>
      </c>
      <c r="E55" s="23">
        <f>DEGREES(ATAN2(G37,F37))</f>
        <v>42.04205847094029</v>
      </c>
      <c r="F55" s="23">
        <f>DEGREES(ATAN2(G37,F37))</f>
        <v>42.04205847094029</v>
      </c>
      <c r="G55" s="23">
        <f>DEGREES(ATAN2(G37,F37))</f>
        <v>42.04205847094029</v>
      </c>
      <c r="H55" s="29"/>
      <c r="K55" s="29"/>
    </row>
    <row r="56" spans="1:11" x14ac:dyDescent="0.35">
      <c r="A56" s="29"/>
      <c r="B56" s="29"/>
      <c r="C56" s="29"/>
      <c r="D56" s="29"/>
      <c r="E56" s="29"/>
      <c r="F56" s="29"/>
      <c r="G56" s="29"/>
      <c r="H56" s="29"/>
      <c r="K56" s="29"/>
    </row>
    <row r="57" spans="1:11" x14ac:dyDescent="0.35">
      <c r="A57" s="29"/>
      <c r="B57" s="29"/>
      <c r="C57" s="29"/>
      <c r="D57" s="29"/>
      <c r="E57" s="29"/>
      <c r="F57" s="29"/>
      <c r="G57" s="29"/>
      <c r="H57" s="29"/>
      <c r="K57" s="29"/>
    </row>
    <row r="58" spans="1:11" x14ac:dyDescent="0.35">
      <c r="A58" s="29"/>
      <c r="B58" s="4"/>
      <c r="C58" s="4"/>
      <c r="F58" s="4" t="s">
        <v>48</v>
      </c>
      <c r="G58" s="4"/>
      <c r="H58" s="29"/>
      <c r="K58" s="29"/>
    </row>
    <row r="59" spans="1:11" x14ac:dyDescent="0.35">
      <c r="A59" s="29"/>
      <c r="B59" s="4"/>
      <c r="C59" s="4"/>
      <c r="F59" s="4" t="s">
        <v>20</v>
      </c>
      <c r="G59" s="29"/>
      <c r="H59" s="29"/>
      <c r="K59" s="29"/>
    </row>
    <row r="60" spans="1:11" x14ac:dyDescent="0.35">
      <c r="A60" s="29"/>
      <c r="B60" s="4"/>
      <c r="C60" s="4"/>
      <c r="F60" s="4" t="s">
        <v>79</v>
      </c>
      <c r="G60" s="4" t="s">
        <v>20</v>
      </c>
      <c r="H60" s="29"/>
      <c r="K60" s="29"/>
    </row>
    <row r="61" spans="1:11" x14ac:dyDescent="0.35">
      <c r="A61" s="29"/>
      <c r="B61" s="4"/>
      <c r="C61" s="4"/>
      <c r="F61" s="4" t="s">
        <v>57</v>
      </c>
      <c r="G61" s="4" t="s">
        <v>31</v>
      </c>
      <c r="H61" s="29"/>
      <c r="K61" s="29"/>
    </row>
    <row r="62" spans="1:11" x14ac:dyDescent="0.35">
      <c r="A62" s="29"/>
      <c r="B62" s="43"/>
      <c r="C62" s="31"/>
      <c r="D62" s="31"/>
      <c r="F62" s="23">
        <f>270+DEGREES(ATAN(F37/G37))</f>
        <v>312.04205847094028</v>
      </c>
      <c r="G62" s="42">
        <f>SUM(B62:F62)-B50</f>
        <v>4.2058470940276038E-2</v>
      </c>
      <c r="H62" s="29"/>
      <c r="K62" s="29"/>
    </row>
    <row r="63" spans="1:11" x14ac:dyDescent="0.35">
      <c r="A63" s="29"/>
      <c r="B63" s="29"/>
      <c r="C63" s="29"/>
      <c r="D63" s="29"/>
      <c r="E63" s="29"/>
      <c r="F63" s="29"/>
      <c r="G63" s="29"/>
      <c r="H63" s="29"/>
      <c r="K63" s="29"/>
    </row>
    <row r="64" spans="1:11" x14ac:dyDescent="0.35">
      <c r="A64" s="29"/>
      <c r="B64" s="29"/>
      <c r="C64" s="29"/>
      <c r="D64" s="29"/>
      <c r="E64" s="29"/>
      <c r="F64" s="29"/>
      <c r="G64" s="29"/>
      <c r="H64" s="29"/>
      <c r="K64" s="29"/>
    </row>
    <row r="65" spans="1:11" x14ac:dyDescent="0.35">
      <c r="A65" s="29"/>
      <c r="B65" s="29"/>
      <c r="C65" s="29"/>
      <c r="D65" s="29"/>
      <c r="E65" s="29"/>
      <c r="F65" s="29"/>
      <c r="G65" s="29"/>
      <c r="H65" s="29"/>
      <c r="K65" s="29"/>
    </row>
    <row r="66" spans="1:11" x14ac:dyDescent="0.35">
      <c r="A66" s="29"/>
      <c r="B66" s="29"/>
      <c r="C66" s="29"/>
      <c r="D66" s="29"/>
      <c r="E66" s="29"/>
      <c r="F66" s="29"/>
      <c r="G66" s="29"/>
      <c r="H66" s="29"/>
      <c r="K66" s="29"/>
    </row>
    <row r="67" spans="1:11" x14ac:dyDescent="0.35">
      <c r="A67" s="28" t="s">
        <v>84</v>
      </c>
      <c r="B67" s="29"/>
      <c r="C67" s="29"/>
      <c r="D67" s="32" t="s">
        <v>46</v>
      </c>
      <c r="E67" s="29"/>
      <c r="F67" s="29"/>
      <c r="G67" s="29"/>
      <c r="H67" s="29"/>
      <c r="I67" s="47"/>
      <c r="J67" s="46" t="s">
        <v>4</v>
      </c>
      <c r="K67" s="47" t="s">
        <v>5</v>
      </c>
    </row>
    <row r="68" spans="1:11" x14ac:dyDescent="0.35">
      <c r="A68" s="28"/>
      <c r="B68" s="29"/>
      <c r="C68" s="29"/>
      <c r="D68" s="32"/>
      <c r="E68" s="29"/>
      <c r="F68" s="29"/>
      <c r="G68" s="29"/>
      <c r="H68" s="29"/>
      <c r="K68" s="29"/>
    </row>
    <row r="69" spans="1:11" x14ac:dyDescent="0.35">
      <c r="A69" s="6">
        <v>3</v>
      </c>
      <c r="B69" s="40" t="s">
        <v>1</v>
      </c>
      <c r="C69" s="29"/>
      <c r="D69" s="45" t="s">
        <v>74</v>
      </c>
      <c r="E69" s="29"/>
      <c r="F69" s="4" t="s">
        <v>69</v>
      </c>
      <c r="G69" s="4" t="s">
        <v>70</v>
      </c>
      <c r="H69" s="29"/>
      <c r="I69" s="4" t="s">
        <v>41</v>
      </c>
      <c r="J69" s="4" t="s">
        <v>40</v>
      </c>
      <c r="K69" s="29"/>
    </row>
    <row r="70" spans="1:11" x14ac:dyDescent="0.35">
      <c r="C70" s="29"/>
      <c r="D70" s="29"/>
      <c r="E70" s="29"/>
      <c r="F70" s="20">
        <f>ABS(B85-B87)</f>
        <v>0.39999999999999997</v>
      </c>
      <c r="G70" s="20">
        <f>ABS(B86-B88)</f>
        <v>0.19500000000000739</v>
      </c>
      <c r="H70" s="29"/>
      <c r="I70" s="47" t="s">
        <v>5</v>
      </c>
      <c r="J70" s="46" t="s">
        <v>4</v>
      </c>
      <c r="K70" s="29"/>
    </row>
    <row r="71" spans="1:11" x14ac:dyDescent="0.35">
      <c r="A71" s="4" t="s">
        <v>49</v>
      </c>
      <c r="B71" s="37">
        <v>44740</v>
      </c>
      <c r="C71" s="29"/>
      <c r="D71" s="9"/>
      <c r="E71" s="29"/>
      <c r="F71" s="29"/>
      <c r="G71" s="29"/>
      <c r="H71" s="29"/>
      <c r="K71" s="29"/>
    </row>
    <row r="72" spans="1:11" x14ac:dyDescent="0.35">
      <c r="A72" s="4" t="s">
        <v>54</v>
      </c>
      <c r="B72" s="9" t="s">
        <v>206</v>
      </c>
      <c r="C72" s="29"/>
      <c r="D72" s="9"/>
      <c r="E72" s="4" t="s">
        <v>71</v>
      </c>
      <c r="F72" s="4" t="s">
        <v>72</v>
      </c>
      <c r="G72" s="4" t="s">
        <v>47</v>
      </c>
      <c r="H72" s="4"/>
      <c r="K72" s="33"/>
    </row>
    <row r="73" spans="1:11" x14ac:dyDescent="0.35">
      <c r="A73" s="4" t="s">
        <v>55</v>
      </c>
      <c r="B73" s="9" t="s">
        <v>172</v>
      </c>
      <c r="C73" s="51" t="s">
        <v>227</v>
      </c>
      <c r="D73" s="4" t="s">
        <v>81</v>
      </c>
      <c r="E73" s="23">
        <f>F70/360*40000</f>
        <v>44.444444444444443</v>
      </c>
      <c r="F73" s="23">
        <f>F70/360*2*PI()*6371</f>
        <v>44.477970657823498</v>
      </c>
      <c r="G73" s="23">
        <f>F70/360*2*PI()*(6371+B77/1000)</f>
        <v>44.563086872061035</v>
      </c>
      <c r="H73" s="4"/>
      <c r="K73" s="33"/>
    </row>
    <row r="74" spans="1:11" x14ac:dyDescent="0.35">
      <c r="A74" s="4" t="s">
        <v>56</v>
      </c>
      <c r="B74" s="9" t="s">
        <v>207</v>
      </c>
      <c r="C74" s="51" t="s">
        <v>237</v>
      </c>
      <c r="D74" s="4" t="s">
        <v>82</v>
      </c>
      <c r="E74" s="23">
        <f>G70/360*40000</f>
        <v>21.666666666667489</v>
      </c>
      <c r="F74" s="23">
        <f>G70/360*2*PI()*6371</f>
        <v>21.683010695689777</v>
      </c>
      <c r="G74" s="23">
        <f>G70/360*2*PI()*(6371+B77/1000)</f>
        <v>21.724504850130579</v>
      </c>
      <c r="H74" s="29"/>
      <c r="K74" s="29"/>
    </row>
    <row r="75" spans="1:11" x14ac:dyDescent="0.35">
      <c r="C75" s="35"/>
      <c r="D75" s="26" t="s">
        <v>83</v>
      </c>
      <c r="E75" s="23">
        <f>SQRT(E73*E73+E74*E74)</f>
        <v>49.444444444444805</v>
      </c>
      <c r="F75" s="23">
        <f>SQRT(F73*F73+F74*F74)</f>
        <v>49.481742356829002</v>
      </c>
      <c r="G75" s="23">
        <f>SQRT(G73*G73+G74*G74)</f>
        <v>49.576434145168264</v>
      </c>
      <c r="H75" s="29"/>
      <c r="K75" s="29"/>
    </row>
    <row r="76" spans="1:11" x14ac:dyDescent="0.35">
      <c r="A76" s="4" t="s">
        <v>60</v>
      </c>
      <c r="B76" s="44">
        <v>40000</v>
      </c>
      <c r="D76" s="29"/>
      <c r="E76" s="29"/>
      <c r="F76" s="29"/>
      <c r="G76" s="29"/>
      <c r="H76" s="29"/>
      <c r="K76" s="29"/>
    </row>
    <row r="77" spans="1:11" x14ac:dyDescent="0.35">
      <c r="A77" s="4" t="s">
        <v>59</v>
      </c>
      <c r="B77" s="35">
        <f>B76/3.28084</f>
        <v>12191.999609856013</v>
      </c>
      <c r="C77" s="29"/>
      <c r="D77" s="26" t="s">
        <v>63</v>
      </c>
      <c r="E77" s="35">
        <f>E75/(B79/3600)</f>
        <v>931.93717277487588</v>
      </c>
      <c r="F77" s="35">
        <f>F75/(B79/3600)</f>
        <v>932.64017007635812</v>
      </c>
      <c r="G77" s="35">
        <f>G75/(B79/3600)</f>
        <v>934.42493676756931</v>
      </c>
      <c r="H77" s="29"/>
      <c r="K77" s="29"/>
    </row>
    <row r="78" spans="1:11" x14ac:dyDescent="0.35">
      <c r="A78" s="18" t="s">
        <v>102</v>
      </c>
      <c r="B78" s="19" t="s">
        <v>146</v>
      </c>
      <c r="C78" s="35"/>
      <c r="D78" s="26" t="s">
        <v>62</v>
      </c>
      <c r="E78" s="35">
        <f>E77/1.852</f>
        <v>503.20581683308632</v>
      </c>
      <c r="F78" s="35">
        <f>F77/1.852</f>
        <v>503.58540500883265</v>
      </c>
      <c r="G78" s="35">
        <f>G77/1.852</f>
        <v>504.54910192633332</v>
      </c>
      <c r="H78" s="29"/>
      <c r="K78" s="29"/>
    </row>
    <row r="79" spans="1:11" x14ac:dyDescent="0.35">
      <c r="A79" s="18" t="s">
        <v>80</v>
      </c>
      <c r="B79" s="20">
        <f>LEFT(B78,2)*60+RIGHT(B78,2)</f>
        <v>191</v>
      </c>
      <c r="C79" s="9"/>
      <c r="D79" s="29"/>
      <c r="E79" s="29"/>
      <c r="F79" s="29"/>
      <c r="G79" s="29"/>
      <c r="H79" s="29"/>
      <c r="K79" s="29"/>
    </row>
    <row r="80" spans="1:11" x14ac:dyDescent="0.35">
      <c r="A80" s="4" t="s">
        <v>62</v>
      </c>
      <c r="B80" s="44">
        <v>504</v>
      </c>
      <c r="C80" s="29"/>
      <c r="D80" s="4" t="s">
        <v>101</v>
      </c>
      <c r="E80" s="54">
        <f>E78-B80</f>
        <v>-0.79418316691368318</v>
      </c>
      <c r="F80" s="54">
        <f>F78-B80</f>
        <v>-0.41459499116734833</v>
      </c>
      <c r="G80" s="54">
        <f>G78-B80</f>
        <v>0.54910192633332144</v>
      </c>
      <c r="H80" s="29"/>
      <c r="K80" s="29"/>
    </row>
    <row r="81" spans="1:11" x14ac:dyDescent="0.35">
      <c r="A81" s="4" t="s">
        <v>63</v>
      </c>
      <c r="B81" s="20">
        <f>B80*1.852</f>
        <v>933.40800000000002</v>
      </c>
      <c r="C81" s="29"/>
      <c r="D81" s="4" t="s">
        <v>75</v>
      </c>
      <c r="E81" s="41">
        <f>(E77-B81)/B81</f>
        <v>-1.5757602518128616E-3</v>
      </c>
      <c r="F81" s="41">
        <f>(F77-B81)/B81</f>
        <v>-8.226091094589911E-4</v>
      </c>
      <c r="G81" s="41">
        <f>(G77-B81)/B81</f>
        <v>1.0894879490740289E-3</v>
      </c>
      <c r="H81" s="57"/>
      <c r="I81" s="58"/>
      <c r="K81" s="29"/>
    </row>
    <row r="82" spans="1:11" x14ac:dyDescent="0.35">
      <c r="C82" s="29"/>
      <c r="D82" s="29"/>
      <c r="E82" s="29"/>
      <c r="F82" s="29"/>
      <c r="G82" s="29"/>
      <c r="H82" s="29"/>
      <c r="K82" s="29"/>
    </row>
    <row r="83" spans="1:11" x14ac:dyDescent="0.35">
      <c r="A83" s="4" t="s">
        <v>64</v>
      </c>
      <c r="B83" s="9">
        <v>334</v>
      </c>
      <c r="C83" s="29"/>
      <c r="D83" s="4" t="s">
        <v>50</v>
      </c>
      <c r="E83" s="38">
        <f>E74/E73</f>
        <v>0.48750000000001853</v>
      </c>
      <c r="F83" s="38">
        <f>F74/F73</f>
        <v>0.48750000000001847</v>
      </c>
      <c r="G83" s="38">
        <f>G74/G73</f>
        <v>0.48750000000001847</v>
      </c>
      <c r="H83" s="29"/>
      <c r="K83" s="29"/>
    </row>
    <row r="84" spans="1:11" x14ac:dyDescent="0.35">
      <c r="C84" s="29"/>
      <c r="D84" s="4" t="s">
        <v>51</v>
      </c>
      <c r="E84" s="38">
        <f>E74/E75</f>
        <v>0.43820224719102469</v>
      </c>
      <c r="F84" s="38">
        <f>F74/F75</f>
        <v>0.43820224719102463</v>
      </c>
      <c r="G84" s="38">
        <f>G74/G75</f>
        <v>0.43820224719102469</v>
      </c>
      <c r="H84" s="29"/>
      <c r="K84" s="29"/>
    </row>
    <row r="85" spans="1:11" x14ac:dyDescent="0.35">
      <c r="A85" s="4" t="s">
        <v>65</v>
      </c>
      <c r="B85" s="9">
        <v>0.46</v>
      </c>
      <c r="C85" s="29"/>
      <c r="D85" s="4" t="s">
        <v>52</v>
      </c>
      <c r="E85" s="38">
        <f>E73/E75</f>
        <v>0.89887640449437545</v>
      </c>
      <c r="F85" s="38">
        <f>F73/F75</f>
        <v>0.89887640449437545</v>
      </c>
      <c r="G85" s="38">
        <f>G73/G75</f>
        <v>0.89887640449437545</v>
      </c>
      <c r="H85" s="29"/>
      <c r="K85" s="29"/>
    </row>
    <row r="86" spans="1:11" x14ac:dyDescent="0.35">
      <c r="A86" s="4" t="s">
        <v>66</v>
      </c>
      <c r="B86" s="9">
        <v>-89.385999999999996</v>
      </c>
      <c r="C86" s="29"/>
      <c r="D86" s="4" t="s">
        <v>53</v>
      </c>
      <c r="E86" s="38">
        <f>E73/E74</f>
        <v>2.0512820512819734</v>
      </c>
      <c r="F86" s="38">
        <f>F73/F74</f>
        <v>2.0512820512819734</v>
      </c>
      <c r="G86" s="38">
        <f>G73/G74</f>
        <v>2.0512820512819734</v>
      </c>
      <c r="H86" s="29"/>
      <c r="K86" s="29"/>
    </row>
    <row r="87" spans="1:11" x14ac:dyDescent="0.35">
      <c r="A87" s="4" t="s">
        <v>67</v>
      </c>
      <c r="B87" s="9">
        <v>0.86</v>
      </c>
      <c r="C87" s="29"/>
      <c r="D87" s="29"/>
      <c r="E87" s="29"/>
      <c r="F87" s="29"/>
      <c r="G87" s="29"/>
      <c r="H87" s="29"/>
      <c r="K87" s="29"/>
    </row>
    <row r="88" spans="1:11" x14ac:dyDescent="0.35">
      <c r="A88" s="4" t="s">
        <v>68</v>
      </c>
      <c r="B88" s="9">
        <v>-89.581000000000003</v>
      </c>
      <c r="C88" s="29"/>
      <c r="D88" s="33" t="s">
        <v>73</v>
      </c>
      <c r="E88" s="23">
        <f>DEGREES(ATAN2(G70,F70))</f>
        <v>64.010766416166135</v>
      </c>
      <c r="F88" s="23">
        <f>DEGREES(ATAN2(G70,F70))</f>
        <v>64.010766416166135</v>
      </c>
      <c r="G88" s="23">
        <f>DEGREES(ATAN2(G70,F70))</f>
        <v>64.010766416166135</v>
      </c>
      <c r="H88" s="29"/>
      <c r="K88" s="29"/>
    </row>
    <row r="89" spans="1:11" x14ac:dyDescent="0.35">
      <c r="A89" s="29"/>
      <c r="B89" s="29"/>
      <c r="C89" s="29"/>
      <c r="D89" s="29"/>
      <c r="E89" s="29"/>
      <c r="F89" s="29"/>
      <c r="G89" s="29"/>
      <c r="H89" s="29"/>
      <c r="K89" s="29"/>
    </row>
    <row r="90" spans="1:11" x14ac:dyDescent="0.35">
      <c r="A90" s="29"/>
      <c r="B90" s="29"/>
      <c r="C90" s="29"/>
      <c r="D90" s="29"/>
      <c r="E90" s="29"/>
      <c r="F90" s="29"/>
      <c r="G90" s="29"/>
      <c r="H90" s="29"/>
      <c r="K90" s="29"/>
    </row>
    <row r="91" spans="1:11" x14ac:dyDescent="0.35">
      <c r="A91" s="29"/>
      <c r="B91" s="4"/>
      <c r="C91" s="4"/>
      <c r="F91" s="4" t="s">
        <v>48</v>
      </c>
      <c r="G91" s="4"/>
      <c r="H91" s="29"/>
      <c r="K91" s="29"/>
    </row>
    <row r="92" spans="1:11" x14ac:dyDescent="0.35">
      <c r="A92" s="29"/>
      <c r="B92" s="4"/>
      <c r="C92" s="4"/>
      <c r="F92" s="4" t="s">
        <v>20</v>
      </c>
      <c r="G92" s="29"/>
      <c r="H92" s="29"/>
      <c r="K92" s="29"/>
    </row>
    <row r="93" spans="1:11" x14ac:dyDescent="0.35">
      <c r="A93" s="29"/>
      <c r="B93" s="4"/>
      <c r="C93" s="4"/>
      <c r="F93" s="4" t="s">
        <v>79</v>
      </c>
      <c r="G93" s="4" t="s">
        <v>20</v>
      </c>
      <c r="H93" s="29"/>
      <c r="K93" s="29"/>
    </row>
    <row r="94" spans="1:11" x14ac:dyDescent="0.35">
      <c r="A94" s="29"/>
      <c r="B94" s="4"/>
      <c r="C94" s="4"/>
      <c r="F94" s="4" t="s">
        <v>57</v>
      </c>
      <c r="G94" s="4" t="s">
        <v>31</v>
      </c>
      <c r="H94" s="29"/>
      <c r="K94" s="29"/>
    </row>
    <row r="95" spans="1:11" x14ac:dyDescent="0.35">
      <c r="A95" s="29"/>
      <c r="B95" s="43"/>
      <c r="C95" s="31"/>
      <c r="D95" s="31"/>
      <c r="F95" s="23">
        <f>270+DEGREES(ATAN(F70/G70))</f>
        <v>334.01076641616612</v>
      </c>
      <c r="G95" s="42">
        <f>SUM(B95:F95)-B83</f>
        <v>1.0766416166120507E-2</v>
      </c>
      <c r="H95" s="29"/>
      <c r="K95" s="29"/>
    </row>
    <row r="96" spans="1:11" x14ac:dyDescent="0.35">
      <c r="A96" s="29"/>
      <c r="B96" s="29"/>
      <c r="C96" s="29"/>
      <c r="D96" s="29"/>
      <c r="E96" s="29"/>
      <c r="F96" s="29"/>
      <c r="G96" s="29"/>
      <c r="H96" s="29"/>
      <c r="K96" s="29"/>
    </row>
    <row r="97" spans="1:11" x14ac:dyDescent="0.35">
      <c r="A97" s="29"/>
      <c r="B97" s="29"/>
      <c r="C97" s="29"/>
      <c r="D97" s="29"/>
      <c r="E97" s="29"/>
      <c r="F97" s="29"/>
      <c r="G97" s="29"/>
      <c r="H97" s="29"/>
      <c r="K97" s="29"/>
    </row>
    <row r="98" spans="1:11" x14ac:dyDescent="0.35">
      <c r="A98" s="29"/>
      <c r="B98" s="29"/>
      <c r="C98" s="29"/>
      <c r="D98" s="29"/>
      <c r="E98" s="29"/>
      <c r="F98" s="29"/>
      <c r="G98" s="29"/>
      <c r="H98" s="29"/>
      <c r="K98" s="29"/>
    </row>
    <row r="99" spans="1:11" x14ac:dyDescent="0.35">
      <c r="A99" s="29"/>
      <c r="B99" s="29"/>
      <c r="C99" s="29"/>
      <c r="D99" s="29"/>
      <c r="E99" s="29"/>
      <c r="F99" s="29"/>
      <c r="G99" s="29"/>
      <c r="H99" s="29"/>
      <c r="K99" s="29"/>
    </row>
    <row r="100" spans="1:11" x14ac:dyDescent="0.35">
      <c r="A100" s="28"/>
      <c r="B100" s="29"/>
      <c r="C100" s="29"/>
      <c r="D100" s="32"/>
      <c r="E100" s="29"/>
      <c r="F100" s="29"/>
      <c r="G100" s="29"/>
      <c r="H100" s="29"/>
      <c r="I100" s="47"/>
      <c r="J100" s="46"/>
      <c r="K100" s="47"/>
    </row>
    <row r="101" spans="1:11" x14ac:dyDescent="0.35">
      <c r="A101" s="28"/>
      <c r="B101" s="29"/>
      <c r="C101" s="29"/>
      <c r="D101" s="32"/>
      <c r="E101" s="29"/>
      <c r="F101" s="29"/>
      <c r="G101" s="29"/>
      <c r="H101" s="29"/>
      <c r="K101" s="29"/>
    </row>
    <row r="102" spans="1:11" x14ac:dyDescent="0.35">
      <c r="A102" s="6"/>
      <c r="B102" s="40"/>
      <c r="C102" s="29"/>
      <c r="D102" s="45"/>
      <c r="E102" s="29"/>
      <c r="F102" s="4"/>
      <c r="G102" s="4"/>
      <c r="H102" s="29"/>
      <c r="I102" s="4"/>
      <c r="J102" s="4"/>
      <c r="K102" s="29"/>
    </row>
    <row r="103" spans="1:11" x14ac:dyDescent="0.35">
      <c r="C103" s="29"/>
      <c r="D103" s="29"/>
      <c r="E103" s="29"/>
      <c r="F103" s="20"/>
      <c r="G103" s="20"/>
      <c r="H103" s="29"/>
      <c r="I103" s="47"/>
      <c r="J103" s="46"/>
      <c r="K103" s="29"/>
    </row>
    <row r="104" spans="1:11" x14ac:dyDescent="0.35">
      <c r="A104" s="4"/>
      <c r="B104" s="37"/>
      <c r="C104" s="29"/>
      <c r="D104" s="9"/>
      <c r="E104" s="29"/>
      <c r="F104" s="29"/>
      <c r="G104" s="29"/>
      <c r="H104" s="29"/>
      <c r="K104" s="29"/>
    </row>
    <row r="105" spans="1:11" x14ac:dyDescent="0.35">
      <c r="A105" s="4"/>
      <c r="B105" s="9"/>
      <c r="C105" s="29"/>
      <c r="D105" s="9"/>
      <c r="E105" s="4"/>
      <c r="F105" s="4"/>
      <c r="G105" s="4"/>
      <c r="H105" s="4"/>
      <c r="K105" s="33"/>
    </row>
    <row r="106" spans="1:11" x14ac:dyDescent="0.35">
      <c r="A106" s="4"/>
      <c r="B106" s="9"/>
      <c r="C106" s="9"/>
      <c r="D106" s="4"/>
      <c r="E106" s="23"/>
      <c r="F106" s="23"/>
      <c r="G106" s="23"/>
      <c r="H106" s="4"/>
      <c r="K106" s="33"/>
    </row>
    <row r="107" spans="1:11" x14ac:dyDescent="0.35">
      <c r="A107" s="4"/>
      <c r="B107" s="9"/>
      <c r="C107" s="9"/>
      <c r="D107" s="4"/>
      <c r="E107" s="23"/>
      <c r="F107" s="23"/>
      <c r="G107" s="23"/>
      <c r="H107" s="29"/>
      <c r="K107" s="29"/>
    </row>
    <row r="108" spans="1:11" x14ac:dyDescent="0.35">
      <c r="C108" s="35"/>
      <c r="D108" s="26"/>
      <c r="E108" s="23"/>
      <c r="F108" s="23"/>
      <c r="G108" s="23"/>
      <c r="H108" s="29"/>
      <c r="K108" s="29"/>
    </row>
    <row r="109" spans="1:11" x14ac:dyDescent="0.35">
      <c r="A109" s="4"/>
      <c r="B109" s="44"/>
      <c r="D109" s="29"/>
      <c r="E109" s="29"/>
      <c r="F109" s="29"/>
      <c r="G109" s="29"/>
      <c r="H109" s="29"/>
      <c r="K109" s="29"/>
    </row>
    <row r="110" spans="1:11" x14ac:dyDescent="0.35">
      <c r="A110" s="4"/>
      <c r="B110" s="35"/>
      <c r="C110" s="29"/>
      <c r="D110" s="26"/>
      <c r="E110" s="35"/>
      <c r="F110" s="35"/>
      <c r="G110" s="35"/>
      <c r="H110" s="29"/>
      <c r="K110" s="29"/>
    </row>
    <row r="111" spans="1:11" x14ac:dyDescent="0.35">
      <c r="A111" s="18"/>
      <c r="B111" s="19"/>
      <c r="C111" s="35"/>
      <c r="D111" s="26"/>
      <c r="E111" s="35"/>
      <c r="F111" s="35"/>
      <c r="G111" s="35"/>
      <c r="H111" s="29"/>
      <c r="K111" s="29"/>
    </row>
    <row r="112" spans="1:11" x14ac:dyDescent="0.35">
      <c r="A112" s="18"/>
      <c r="B112" s="20"/>
      <c r="C112" s="9"/>
      <c r="D112" s="29"/>
      <c r="E112" s="29"/>
      <c r="F112" s="29"/>
      <c r="G112" s="29"/>
      <c r="H112" s="29"/>
      <c r="K112" s="29"/>
    </row>
    <row r="113" spans="1:11" x14ac:dyDescent="0.35">
      <c r="A113" s="4"/>
      <c r="B113" s="44"/>
      <c r="C113" s="29"/>
      <c r="D113" s="4"/>
      <c r="E113" s="54"/>
      <c r="F113" s="54"/>
      <c r="G113" s="54"/>
      <c r="H113" s="29"/>
      <c r="K113" s="29"/>
    </row>
    <row r="114" spans="1:11" x14ac:dyDescent="0.35">
      <c r="A114" s="4"/>
      <c r="B114" s="20"/>
      <c r="C114" s="29"/>
      <c r="D114" s="4"/>
      <c r="E114" s="41"/>
      <c r="F114" s="41"/>
      <c r="G114" s="41"/>
      <c r="H114" s="29"/>
      <c r="K114" s="29"/>
    </row>
    <row r="115" spans="1:11" x14ac:dyDescent="0.35">
      <c r="C115" s="29"/>
      <c r="D115" s="29"/>
      <c r="E115" s="29"/>
      <c r="F115" s="29"/>
      <c r="G115" s="29"/>
      <c r="H115" s="29"/>
      <c r="K115" s="29"/>
    </row>
    <row r="116" spans="1:11" x14ac:dyDescent="0.35">
      <c r="A116" s="4"/>
      <c r="B116" s="9"/>
      <c r="C116" s="29"/>
      <c r="D116" s="4"/>
      <c r="E116" s="38"/>
      <c r="F116" s="38"/>
      <c r="G116" s="38"/>
      <c r="H116" s="29"/>
      <c r="K116" s="29"/>
    </row>
    <row r="117" spans="1:11" x14ac:dyDescent="0.35">
      <c r="C117" s="29"/>
      <c r="D117" s="4"/>
      <c r="E117" s="38"/>
      <c r="F117" s="38"/>
      <c r="G117" s="38"/>
      <c r="H117" s="29"/>
      <c r="K117" s="29"/>
    </row>
    <row r="118" spans="1:11" x14ac:dyDescent="0.35">
      <c r="A118" s="4"/>
      <c r="B118" s="9"/>
      <c r="C118" s="29"/>
      <c r="D118" s="4"/>
      <c r="E118" s="38"/>
      <c r="F118" s="38"/>
      <c r="G118" s="38"/>
      <c r="H118" s="29"/>
      <c r="K118" s="29"/>
    </row>
    <row r="119" spans="1:11" x14ac:dyDescent="0.35">
      <c r="A119" s="4"/>
      <c r="B119" s="9"/>
      <c r="C119" s="29"/>
      <c r="D119" s="4"/>
      <c r="E119" s="38"/>
      <c r="F119" s="38"/>
      <c r="G119" s="38"/>
      <c r="H119" s="29"/>
      <c r="K119" s="29"/>
    </row>
    <row r="120" spans="1:11" x14ac:dyDescent="0.35">
      <c r="A120" s="4"/>
      <c r="B120" s="9"/>
      <c r="C120" s="29"/>
      <c r="D120" s="29"/>
      <c r="E120" s="29"/>
      <c r="F120" s="29"/>
      <c r="G120" s="29"/>
      <c r="H120" s="29"/>
      <c r="K120" s="29"/>
    </row>
    <row r="121" spans="1:11" x14ac:dyDescent="0.35">
      <c r="A121" s="4"/>
      <c r="B121" s="9"/>
      <c r="C121" s="29"/>
      <c r="D121" s="33"/>
      <c r="E121" s="23"/>
      <c r="F121" s="23"/>
      <c r="G121" s="23"/>
      <c r="H121" s="29"/>
      <c r="K121" s="29"/>
    </row>
    <row r="122" spans="1:11" x14ac:dyDescent="0.35">
      <c r="A122" s="29"/>
      <c r="B122" s="29"/>
      <c r="C122" s="29"/>
      <c r="D122" s="29"/>
      <c r="E122" s="29"/>
      <c r="F122" s="29"/>
      <c r="G122" s="29"/>
      <c r="H122" s="29"/>
      <c r="K122" s="29"/>
    </row>
    <row r="123" spans="1:11" x14ac:dyDescent="0.35">
      <c r="A123" s="29"/>
      <c r="B123" s="29"/>
      <c r="C123" s="29"/>
      <c r="D123" s="29"/>
      <c r="E123" s="29"/>
      <c r="F123" s="29"/>
      <c r="G123" s="29"/>
      <c r="H123" s="29"/>
      <c r="K123" s="29"/>
    </row>
    <row r="124" spans="1:11" x14ac:dyDescent="0.35">
      <c r="A124" s="29"/>
      <c r="B124" s="4"/>
      <c r="C124" s="4"/>
      <c r="F124" s="4"/>
      <c r="G124" s="4"/>
      <c r="H124" s="29"/>
      <c r="K124" s="29"/>
    </row>
    <row r="125" spans="1:11" x14ac:dyDescent="0.35">
      <c r="A125" s="29"/>
      <c r="B125" s="4"/>
      <c r="C125" s="4"/>
      <c r="F125" s="4"/>
      <c r="G125" s="29"/>
      <c r="H125" s="29"/>
      <c r="K125" s="29"/>
    </row>
    <row r="126" spans="1:11" x14ac:dyDescent="0.35">
      <c r="A126" s="29"/>
      <c r="B126" s="4"/>
      <c r="C126" s="4"/>
      <c r="F126" s="4"/>
      <c r="G126" s="4"/>
      <c r="H126" s="29"/>
      <c r="K126" s="29"/>
    </row>
    <row r="127" spans="1:11" x14ac:dyDescent="0.35">
      <c r="A127" s="29"/>
      <c r="B127" s="4"/>
      <c r="C127" s="4"/>
      <c r="F127" s="4"/>
      <c r="G127" s="4"/>
      <c r="H127" s="29"/>
      <c r="K127" s="29"/>
    </row>
    <row r="128" spans="1:11" x14ac:dyDescent="0.35">
      <c r="A128" s="29"/>
      <c r="B128" s="43"/>
      <c r="C128" s="31"/>
      <c r="D128" s="31"/>
      <c r="F128" s="23"/>
      <c r="G128" s="42"/>
      <c r="H128" s="29"/>
      <c r="K128" s="29"/>
    </row>
    <row r="129" spans="1:11" x14ac:dyDescent="0.35">
      <c r="A129" s="29"/>
      <c r="B129" s="29"/>
      <c r="C129" s="29"/>
      <c r="D129" s="29"/>
      <c r="E129" s="29"/>
      <c r="F129" s="29"/>
      <c r="G129" s="29"/>
      <c r="H129" s="29"/>
      <c r="K129" s="29"/>
    </row>
    <row r="130" spans="1:11" x14ac:dyDescent="0.35">
      <c r="A130" s="29"/>
      <c r="B130" s="29"/>
      <c r="C130" s="29"/>
      <c r="D130" s="29"/>
      <c r="E130" s="29"/>
      <c r="F130" s="29"/>
      <c r="G130" s="29"/>
      <c r="H130" s="29"/>
      <c r="K130" s="29"/>
    </row>
    <row r="131" spans="1:11" x14ac:dyDescent="0.35">
      <c r="A131" s="29"/>
      <c r="B131" s="29"/>
      <c r="C131" s="29"/>
      <c r="D131" s="29"/>
      <c r="E131" s="29"/>
      <c r="F131" s="29"/>
      <c r="G131" s="29"/>
      <c r="H131" s="29"/>
      <c r="K131" s="29"/>
    </row>
    <row r="132" spans="1:11" x14ac:dyDescent="0.35">
      <c r="A132" s="29"/>
      <c r="B132" s="29"/>
      <c r="C132" s="29"/>
      <c r="D132" s="29"/>
      <c r="E132" s="29"/>
      <c r="F132" s="29"/>
      <c r="G132" s="29"/>
      <c r="H132" s="29"/>
      <c r="K132" s="29"/>
    </row>
    <row r="133" spans="1:11" x14ac:dyDescent="0.35">
      <c r="A133" s="28"/>
      <c r="B133" s="29"/>
      <c r="C133" s="29"/>
      <c r="D133" s="32"/>
      <c r="E133" s="29"/>
      <c r="F133" s="29"/>
      <c r="G133" s="29"/>
      <c r="H133" s="29"/>
      <c r="I133" s="47"/>
      <c r="J133" s="46"/>
    </row>
    <row r="134" spans="1:11" x14ac:dyDescent="0.35">
      <c r="A134" s="28"/>
      <c r="B134" s="29"/>
      <c r="C134" s="29"/>
      <c r="D134" s="32"/>
      <c r="E134" s="29"/>
      <c r="F134" s="29"/>
      <c r="G134" s="29"/>
      <c r="H134" s="29"/>
    </row>
    <row r="135" spans="1:11" x14ac:dyDescent="0.35">
      <c r="A135" s="6"/>
      <c r="B135" s="40"/>
      <c r="C135" s="29"/>
      <c r="D135" s="45"/>
      <c r="E135" s="29"/>
      <c r="F135" s="4"/>
      <c r="G135" s="4"/>
      <c r="H135" s="29"/>
      <c r="I135" s="4"/>
      <c r="J135" s="4"/>
    </row>
    <row r="136" spans="1:11" x14ac:dyDescent="0.35">
      <c r="C136" s="29"/>
      <c r="D136" s="29"/>
      <c r="E136" s="29"/>
      <c r="F136" s="20"/>
      <c r="G136" s="20"/>
      <c r="H136" s="29"/>
      <c r="I136" s="47"/>
      <c r="J136" s="46"/>
    </row>
    <row r="137" spans="1:11" x14ac:dyDescent="0.35">
      <c r="A137" s="4"/>
      <c r="B137" s="37"/>
      <c r="C137" s="29"/>
      <c r="D137" s="9"/>
      <c r="E137" s="29"/>
      <c r="F137" s="29"/>
      <c r="G137" s="29"/>
      <c r="H137" s="29"/>
    </row>
    <row r="138" spans="1:11" x14ac:dyDescent="0.35">
      <c r="A138" s="4"/>
      <c r="B138" s="9"/>
      <c r="C138" s="29"/>
      <c r="D138" s="9"/>
      <c r="E138" s="4"/>
      <c r="F138" s="4"/>
      <c r="G138" s="4"/>
      <c r="H138" s="4"/>
    </row>
    <row r="139" spans="1:11" x14ac:dyDescent="0.35">
      <c r="A139" s="4"/>
      <c r="B139" s="9"/>
      <c r="C139" s="29"/>
      <c r="D139" s="4"/>
      <c r="E139" s="23"/>
      <c r="F139" s="23"/>
      <c r="G139" s="23"/>
      <c r="H139" s="4"/>
    </row>
    <row r="140" spans="1:11" x14ac:dyDescent="0.35">
      <c r="A140" s="4"/>
      <c r="B140" s="9"/>
      <c r="C140" s="9"/>
      <c r="D140" s="4"/>
      <c r="E140" s="23"/>
      <c r="F140" s="23"/>
      <c r="G140" s="23"/>
      <c r="H140" s="29"/>
    </row>
    <row r="141" spans="1:11" x14ac:dyDescent="0.35">
      <c r="C141" s="35"/>
      <c r="D141" s="26"/>
      <c r="E141" s="23"/>
      <c r="F141" s="23"/>
      <c r="G141" s="23"/>
      <c r="H141" s="29"/>
    </row>
    <row r="142" spans="1:11" x14ac:dyDescent="0.35">
      <c r="A142" s="4"/>
      <c r="B142" s="44"/>
      <c r="D142" s="29"/>
      <c r="E142" s="29"/>
      <c r="F142" s="29"/>
      <c r="G142" s="29"/>
      <c r="H142" s="29"/>
    </row>
    <row r="143" spans="1:11" x14ac:dyDescent="0.35">
      <c r="A143" s="4"/>
      <c r="B143" s="35"/>
      <c r="C143" s="29"/>
      <c r="D143" s="26"/>
      <c r="E143" s="35"/>
      <c r="F143" s="35"/>
      <c r="G143" s="35"/>
      <c r="H143" s="29"/>
    </row>
    <row r="144" spans="1:11" x14ac:dyDescent="0.35">
      <c r="A144" s="18"/>
      <c r="B144" s="19"/>
      <c r="C144" s="35"/>
      <c r="D144" s="26"/>
      <c r="E144" s="35"/>
      <c r="F144" s="35"/>
      <c r="G144" s="35"/>
      <c r="H144" s="29"/>
    </row>
    <row r="145" spans="1:8" x14ac:dyDescent="0.35">
      <c r="A145" s="18"/>
      <c r="B145" s="20"/>
      <c r="C145" s="9"/>
      <c r="D145" s="29"/>
      <c r="E145" s="29"/>
      <c r="F145" s="29"/>
      <c r="G145" s="29"/>
      <c r="H145" s="29"/>
    </row>
    <row r="146" spans="1:8" x14ac:dyDescent="0.35">
      <c r="A146" s="4"/>
      <c r="B146" s="44"/>
      <c r="C146" s="29"/>
      <c r="D146" s="4"/>
      <c r="E146" s="54"/>
      <c r="F146" s="54"/>
      <c r="G146" s="54"/>
      <c r="H146" s="29"/>
    </row>
    <row r="147" spans="1:8" x14ac:dyDescent="0.35">
      <c r="A147" s="4"/>
      <c r="B147" s="20"/>
      <c r="C147" s="29"/>
      <c r="D147" s="4"/>
      <c r="E147" s="41"/>
      <c r="F147" s="41"/>
      <c r="G147" s="41"/>
      <c r="H147" s="29"/>
    </row>
    <row r="148" spans="1:8" x14ac:dyDescent="0.35">
      <c r="C148" s="29"/>
      <c r="D148" s="29"/>
      <c r="E148" s="29"/>
      <c r="F148" s="29"/>
      <c r="G148" s="29"/>
      <c r="H148" s="29"/>
    </row>
    <row r="149" spans="1:8" x14ac:dyDescent="0.35">
      <c r="A149" s="4"/>
      <c r="B149" s="9"/>
      <c r="C149" s="29"/>
      <c r="D149" s="4"/>
      <c r="E149" s="38"/>
      <c r="F149" s="38"/>
      <c r="G149" s="38"/>
      <c r="H149" s="29"/>
    </row>
    <row r="150" spans="1:8" x14ac:dyDescent="0.35">
      <c r="C150" s="29"/>
      <c r="D150" s="4"/>
      <c r="E150" s="38"/>
      <c r="F150" s="38"/>
      <c r="G150" s="38"/>
      <c r="H150" s="29"/>
    </row>
    <row r="151" spans="1:8" x14ac:dyDescent="0.35">
      <c r="A151" s="4"/>
      <c r="B151" s="9"/>
      <c r="C151" s="29"/>
      <c r="D151" s="4"/>
      <c r="E151" s="38"/>
      <c r="F151" s="38"/>
      <c r="G151" s="38"/>
      <c r="H151" s="29"/>
    </row>
    <row r="152" spans="1:8" x14ac:dyDescent="0.35">
      <c r="A152" s="4"/>
      <c r="B152" s="9"/>
      <c r="C152" s="29"/>
      <c r="D152" s="4"/>
      <c r="E152" s="38"/>
      <c r="F152" s="38"/>
      <c r="G152" s="38"/>
      <c r="H152" s="29"/>
    </row>
    <row r="153" spans="1:8" x14ac:dyDescent="0.35">
      <c r="A153" s="4"/>
      <c r="B153" s="9"/>
      <c r="C153" s="29"/>
      <c r="D153" s="29"/>
      <c r="E153" s="29"/>
      <c r="F153" s="29"/>
      <c r="G153" s="29"/>
      <c r="H153" s="29"/>
    </row>
    <row r="154" spans="1:8" x14ac:dyDescent="0.35">
      <c r="A154" s="4"/>
      <c r="B154" s="9"/>
      <c r="C154" s="29"/>
      <c r="D154" s="33"/>
      <c r="E154" s="23"/>
      <c r="F154" s="23"/>
      <c r="G154" s="23"/>
      <c r="H154" s="29"/>
    </row>
    <row r="155" spans="1:8" x14ac:dyDescent="0.35">
      <c r="A155" s="29"/>
      <c r="B155" s="29"/>
      <c r="C155" s="29"/>
      <c r="D155" s="29"/>
      <c r="E155" s="29"/>
      <c r="F155" s="29"/>
      <c r="G155" s="29"/>
      <c r="H155" s="29"/>
    </row>
    <row r="156" spans="1:8" x14ac:dyDescent="0.35">
      <c r="A156" s="29"/>
      <c r="B156" s="29"/>
      <c r="C156" s="29"/>
      <c r="D156" s="29"/>
      <c r="E156" s="29"/>
      <c r="F156" s="29"/>
      <c r="G156" s="29"/>
      <c r="H156" s="29"/>
    </row>
    <row r="157" spans="1:8" x14ac:dyDescent="0.35">
      <c r="A157" s="29"/>
      <c r="B157" s="4"/>
      <c r="C157" s="4"/>
      <c r="F157" s="4"/>
      <c r="G157" s="4"/>
      <c r="H157" s="29"/>
    </row>
    <row r="158" spans="1:8" x14ac:dyDescent="0.35">
      <c r="A158" s="29"/>
      <c r="B158" s="4"/>
      <c r="C158" s="4"/>
      <c r="F158" s="4"/>
      <c r="G158" s="29"/>
      <c r="H158" s="29"/>
    </row>
    <row r="159" spans="1:8" x14ac:dyDescent="0.35">
      <c r="A159" s="29"/>
      <c r="B159" s="4"/>
      <c r="C159" s="4"/>
      <c r="F159" s="4"/>
      <c r="G159" s="4"/>
      <c r="H159" s="29"/>
    </row>
    <row r="160" spans="1:8" x14ac:dyDescent="0.35">
      <c r="A160" s="29"/>
      <c r="B160" s="4"/>
      <c r="C160" s="4"/>
      <c r="F160" s="4"/>
      <c r="G160" s="4"/>
      <c r="H160" s="29"/>
    </row>
    <row r="161" spans="1:10" x14ac:dyDescent="0.35">
      <c r="A161" s="29"/>
      <c r="B161" s="43"/>
      <c r="C161" s="31"/>
      <c r="D161" s="31"/>
      <c r="F161" s="23"/>
      <c r="G161" s="42"/>
      <c r="H161" s="29"/>
    </row>
    <row r="162" spans="1:10" x14ac:dyDescent="0.35">
      <c r="A162" s="29"/>
      <c r="B162" s="29"/>
      <c r="C162" s="29"/>
      <c r="D162" s="29"/>
      <c r="E162" s="29"/>
      <c r="F162" s="29"/>
      <c r="G162" s="29"/>
      <c r="H162" s="29"/>
    </row>
    <row r="163" spans="1:10" x14ac:dyDescent="0.35">
      <c r="A163" s="29"/>
      <c r="B163" s="29"/>
      <c r="C163" s="29"/>
      <c r="D163" s="29"/>
      <c r="E163" s="29"/>
      <c r="F163" s="29"/>
      <c r="G163" s="29"/>
      <c r="H163" s="29"/>
    </row>
    <row r="164" spans="1:10" x14ac:dyDescent="0.35">
      <c r="A164" s="29"/>
      <c r="B164" s="29"/>
      <c r="C164" s="29"/>
      <c r="D164" s="29"/>
      <c r="E164" s="29"/>
      <c r="F164" s="29"/>
      <c r="G164" s="29"/>
      <c r="H164" s="29"/>
    </row>
    <row r="165" spans="1:10" x14ac:dyDescent="0.35">
      <c r="A165" s="29"/>
      <c r="B165" s="29"/>
      <c r="C165" s="29"/>
      <c r="D165" s="29"/>
      <c r="E165" s="29"/>
      <c r="F165" s="29"/>
      <c r="G165" s="29"/>
      <c r="H165" s="29"/>
    </row>
    <row r="166" spans="1:10" x14ac:dyDescent="0.35">
      <c r="A166" s="28"/>
      <c r="B166" s="29"/>
      <c r="C166" s="29"/>
      <c r="D166" s="32"/>
      <c r="E166" s="29"/>
      <c r="F166" s="29"/>
      <c r="G166" s="29"/>
      <c r="H166" s="29"/>
      <c r="I166" s="47"/>
      <c r="J166" s="46"/>
    </row>
    <row r="167" spans="1:10" x14ac:dyDescent="0.35">
      <c r="A167" s="28"/>
      <c r="B167" s="29"/>
      <c r="C167" s="29"/>
      <c r="D167" s="32"/>
      <c r="E167" s="29"/>
      <c r="F167" s="29"/>
      <c r="G167" s="29"/>
      <c r="H167" s="29"/>
    </row>
    <row r="168" spans="1:10" x14ac:dyDescent="0.35">
      <c r="A168" s="6"/>
      <c r="B168" s="40"/>
      <c r="C168" s="29"/>
      <c r="D168" s="45"/>
      <c r="E168" s="29"/>
      <c r="F168" s="4"/>
      <c r="G168" s="4"/>
      <c r="H168" s="29"/>
      <c r="I168" s="4"/>
      <c r="J168" s="4"/>
    </row>
    <row r="169" spans="1:10" x14ac:dyDescent="0.35">
      <c r="C169" s="29"/>
      <c r="D169" s="29"/>
      <c r="E169" s="29"/>
      <c r="F169" s="20"/>
      <c r="G169" s="20"/>
      <c r="H169" s="29"/>
      <c r="I169" s="47"/>
      <c r="J169" s="46"/>
    </row>
    <row r="170" spans="1:10" x14ac:dyDescent="0.35">
      <c r="A170" s="4"/>
      <c r="B170" s="37"/>
      <c r="C170" s="29"/>
      <c r="D170" s="9"/>
      <c r="E170" s="29"/>
      <c r="F170" s="29"/>
      <c r="G170" s="29"/>
      <c r="H170" s="29"/>
    </row>
    <row r="171" spans="1:10" x14ac:dyDescent="0.35">
      <c r="A171" s="4"/>
      <c r="B171" s="9"/>
      <c r="C171" s="29"/>
      <c r="D171" s="9"/>
      <c r="E171" s="4"/>
      <c r="F171" s="4"/>
      <c r="G171" s="4"/>
      <c r="H171" s="4"/>
    </row>
    <row r="172" spans="1:10" x14ac:dyDescent="0.35">
      <c r="A172" s="4"/>
      <c r="B172" s="9"/>
      <c r="C172" s="30"/>
      <c r="D172" s="4"/>
      <c r="E172" s="23"/>
      <c r="F172" s="23"/>
      <c r="G172" s="23"/>
      <c r="H172" s="4"/>
    </row>
    <row r="173" spans="1:10" x14ac:dyDescent="0.35">
      <c r="A173" s="4"/>
      <c r="B173" s="9"/>
      <c r="C173" s="9"/>
      <c r="D173" s="4"/>
      <c r="E173" s="23"/>
      <c r="F173" s="23"/>
      <c r="G173" s="23"/>
      <c r="H173" s="29"/>
    </row>
    <row r="174" spans="1:10" x14ac:dyDescent="0.35">
      <c r="C174" s="35"/>
      <c r="D174" s="26"/>
      <c r="E174" s="23"/>
      <c r="F174" s="23"/>
      <c r="G174" s="23"/>
      <c r="H174" s="29"/>
    </row>
    <row r="175" spans="1:10" x14ac:dyDescent="0.35">
      <c r="A175" s="4"/>
      <c r="B175" s="44"/>
      <c r="D175" s="29"/>
      <c r="E175" s="29"/>
      <c r="F175" s="29"/>
      <c r="G175" s="29"/>
      <c r="H175" s="29"/>
    </row>
    <row r="176" spans="1:10" x14ac:dyDescent="0.35">
      <c r="A176" s="4"/>
      <c r="B176" s="35"/>
      <c r="C176" s="29"/>
      <c r="D176" s="26"/>
      <c r="E176" s="35"/>
      <c r="F176" s="35"/>
      <c r="G176" s="35"/>
      <c r="H176" s="29"/>
    </row>
    <row r="177" spans="1:8" x14ac:dyDescent="0.35">
      <c r="A177" s="18"/>
      <c r="B177" s="19"/>
      <c r="C177" s="35"/>
      <c r="D177" s="26"/>
      <c r="E177" s="35"/>
      <c r="F177" s="35"/>
      <c r="G177" s="35"/>
      <c r="H177" s="29"/>
    </row>
    <row r="178" spans="1:8" x14ac:dyDescent="0.35">
      <c r="A178" s="18"/>
      <c r="B178" s="20"/>
      <c r="C178" s="9"/>
      <c r="D178" s="29"/>
      <c r="E178" s="29"/>
      <c r="F178" s="29"/>
      <c r="G178" s="29"/>
      <c r="H178" s="29"/>
    </row>
    <row r="179" spans="1:8" x14ac:dyDescent="0.35">
      <c r="A179" s="4"/>
      <c r="B179" s="44"/>
      <c r="C179" s="29"/>
      <c r="D179" s="4"/>
      <c r="E179" s="54"/>
      <c r="F179" s="54"/>
      <c r="G179" s="54"/>
      <c r="H179" s="29"/>
    </row>
    <row r="180" spans="1:8" x14ac:dyDescent="0.35">
      <c r="A180" s="4"/>
      <c r="B180" s="20"/>
      <c r="C180" s="29"/>
      <c r="D180" s="4"/>
      <c r="E180" s="41"/>
      <c r="F180" s="41"/>
      <c r="G180" s="41"/>
      <c r="H180" s="29"/>
    </row>
    <row r="181" spans="1:8" x14ac:dyDescent="0.35">
      <c r="C181" s="29"/>
      <c r="D181" s="29"/>
      <c r="E181" s="29"/>
      <c r="F181" s="29"/>
      <c r="G181" s="29"/>
      <c r="H181" s="29"/>
    </row>
    <row r="182" spans="1:8" x14ac:dyDescent="0.35">
      <c r="A182" s="4"/>
      <c r="B182" s="9"/>
      <c r="C182" s="29"/>
      <c r="D182" s="4"/>
      <c r="E182" s="38"/>
      <c r="F182" s="38"/>
      <c r="G182" s="38"/>
      <c r="H182" s="29"/>
    </row>
    <row r="183" spans="1:8" x14ac:dyDescent="0.35">
      <c r="C183" s="29"/>
      <c r="D183" s="4"/>
      <c r="E183" s="38"/>
      <c r="F183" s="38"/>
      <c r="G183" s="38"/>
      <c r="H183" s="29"/>
    </row>
    <row r="184" spans="1:8" x14ac:dyDescent="0.35">
      <c r="A184" s="4"/>
      <c r="B184" s="9"/>
      <c r="C184" s="29"/>
      <c r="D184" s="4"/>
      <c r="E184" s="38"/>
      <c r="F184" s="38"/>
      <c r="G184" s="38"/>
      <c r="H184" s="29"/>
    </row>
    <row r="185" spans="1:8" x14ac:dyDescent="0.35">
      <c r="A185" s="4"/>
      <c r="B185" s="9"/>
      <c r="C185" s="29"/>
      <c r="D185" s="4"/>
      <c r="E185" s="38"/>
      <c r="F185" s="38"/>
      <c r="G185" s="38"/>
      <c r="H185" s="29"/>
    </row>
    <row r="186" spans="1:8" x14ac:dyDescent="0.35">
      <c r="A186" s="4"/>
      <c r="B186" s="9"/>
      <c r="C186" s="29"/>
      <c r="D186" s="29"/>
      <c r="E186" s="29"/>
      <c r="F186" s="29"/>
      <c r="G186" s="29"/>
      <c r="H186" s="29"/>
    </row>
    <row r="187" spans="1:8" x14ac:dyDescent="0.35">
      <c r="A187" s="4"/>
      <c r="B187" s="9"/>
      <c r="C187" s="29"/>
      <c r="D187" s="33"/>
      <c r="E187" s="23"/>
      <c r="F187" s="23"/>
      <c r="G187" s="23"/>
      <c r="H187" s="29"/>
    </row>
    <row r="188" spans="1:8" x14ac:dyDescent="0.35">
      <c r="A188" s="29"/>
      <c r="B188" s="29"/>
      <c r="C188" s="29"/>
      <c r="D188" s="29"/>
      <c r="E188" s="29"/>
      <c r="F188" s="29"/>
      <c r="G188" s="29"/>
      <c r="H188" s="29"/>
    </row>
    <row r="189" spans="1:8" x14ac:dyDescent="0.35">
      <c r="A189" s="29"/>
      <c r="B189" s="29"/>
      <c r="C189" s="29"/>
      <c r="D189" s="29"/>
      <c r="E189" s="29"/>
      <c r="F189" s="29"/>
      <c r="G189" s="29"/>
      <c r="H189" s="29"/>
    </row>
    <row r="190" spans="1:8" x14ac:dyDescent="0.35">
      <c r="A190" s="29"/>
      <c r="B190" s="4"/>
      <c r="C190" s="4"/>
      <c r="F190" s="4"/>
      <c r="G190" s="4"/>
      <c r="H190" s="29"/>
    </row>
    <row r="191" spans="1:8" x14ac:dyDescent="0.35">
      <c r="A191" s="29"/>
      <c r="B191" s="4"/>
      <c r="C191" s="4"/>
      <c r="F191" s="4"/>
      <c r="G191" s="29"/>
      <c r="H191" s="29"/>
    </row>
    <row r="192" spans="1:8" x14ac:dyDescent="0.35">
      <c r="A192" s="29"/>
      <c r="B192" s="4"/>
      <c r="C192" s="4"/>
      <c r="F192" s="4"/>
      <c r="G192" s="4"/>
      <c r="H192" s="29"/>
    </row>
    <row r="193" spans="1:10" x14ac:dyDescent="0.35">
      <c r="A193" s="29"/>
      <c r="B193" s="4"/>
      <c r="C193" s="4"/>
      <c r="F193" s="4"/>
      <c r="G193" s="4"/>
      <c r="H193" s="29"/>
    </row>
    <row r="194" spans="1:10" x14ac:dyDescent="0.35">
      <c r="A194" s="29"/>
      <c r="B194" s="43"/>
      <c r="C194" s="31"/>
      <c r="D194" s="31"/>
      <c r="F194" s="23"/>
      <c r="G194" s="42"/>
      <c r="H194" s="29"/>
    </row>
    <row r="195" spans="1:10" x14ac:dyDescent="0.35">
      <c r="A195" s="29"/>
      <c r="B195" s="29"/>
      <c r="C195" s="29"/>
      <c r="D195" s="29"/>
      <c r="E195" s="29"/>
      <c r="F195" s="29"/>
      <c r="G195" s="29"/>
      <c r="H195" s="29"/>
    </row>
    <row r="196" spans="1:10" x14ac:dyDescent="0.35">
      <c r="A196" s="29"/>
      <c r="B196" s="29"/>
      <c r="C196" s="29"/>
      <c r="D196" s="29"/>
      <c r="E196" s="29"/>
      <c r="F196" s="29"/>
      <c r="G196" s="29"/>
      <c r="H196" s="29"/>
    </row>
    <row r="197" spans="1:10" x14ac:dyDescent="0.35">
      <c r="A197" s="29"/>
      <c r="B197" s="29"/>
      <c r="C197" s="29"/>
      <c r="D197" s="29"/>
      <c r="E197" s="29"/>
      <c r="F197" s="29"/>
      <c r="G197" s="29"/>
      <c r="H197" s="29"/>
    </row>
    <row r="198" spans="1:10" x14ac:dyDescent="0.35">
      <c r="A198" s="29"/>
      <c r="B198" s="29"/>
      <c r="C198" s="29"/>
      <c r="D198" s="29"/>
      <c r="E198" s="29"/>
      <c r="F198" s="29"/>
      <c r="G198" s="29"/>
      <c r="H198" s="29"/>
    </row>
    <row r="199" spans="1:10" x14ac:dyDescent="0.35">
      <c r="A199" s="28"/>
      <c r="B199" s="29"/>
      <c r="C199" s="29"/>
      <c r="D199" s="32"/>
      <c r="E199" s="29"/>
      <c r="F199" s="29"/>
      <c r="G199" s="29"/>
      <c r="H199" s="29"/>
      <c r="I199" s="47"/>
      <c r="J199" s="46"/>
    </row>
    <row r="200" spans="1:10" x14ac:dyDescent="0.35">
      <c r="A200" s="28"/>
      <c r="B200" s="29"/>
      <c r="C200" s="29"/>
      <c r="D200" s="32"/>
      <c r="E200" s="29"/>
      <c r="F200" s="29"/>
      <c r="G200" s="29"/>
      <c r="H200" s="29"/>
    </row>
    <row r="201" spans="1:10" x14ac:dyDescent="0.35">
      <c r="A201" s="6"/>
      <c r="B201" s="40"/>
      <c r="C201" s="29"/>
      <c r="D201" s="45"/>
      <c r="E201" s="29"/>
      <c r="F201" s="4"/>
      <c r="G201" s="4"/>
      <c r="H201" s="29"/>
      <c r="I201" s="4"/>
      <c r="J201" s="4"/>
    </row>
    <row r="202" spans="1:10" x14ac:dyDescent="0.35">
      <c r="C202" s="29"/>
      <c r="D202" s="29"/>
      <c r="E202" s="29"/>
      <c r="F202" s="20"/>
      <c r="G202" s="20"/>
      <c r="H202" s="29"/>
      <c r="I202" s="47"/>
      <c r="J202" s="46"/>
    </row>
    <row r="203" spans="1:10" x14ac:dyDescent="0.35">
      <c r="A203" s="4"/>
      <c r="B203" s="37"/>
      <c r="C203" s="29"/>
      <c r="D203" s="9"/>
      <c r="E203" s="29"/>
      <c r="F203" s="29"/>
      <c r="G203" s="29"/>
      <c r="H203" s="29"/>
    </row>
    <row r="204" spans="1:10" x14ac:dyDescent="0.35">
      <c r="A204" s="4"/>
      <c r="B204" s="9"/>
      <c r="C204" s="29"/>
      <c r="D204" s="9"/>
      <c r="E204" s="4"/>
      <c r="F204" s="4"/>
      <c r="G204" s="4"/>
      <c r="H204" s="4"/>
    </row>
    <row r="205" spans="1:10" x14ac:dyDescent="0.35">
      <c r="A205" s="4"/>
      <c r="B205" s="9"/>
      <c r="C205" s="30"/>
      <c r="D205" s="4"/>
      <c r="E205" s="23"/>
      <c r="F205" s="23"/>
      <c r="G205" s="23"/>
      <c r="H205" s="4"/>
    </row>
    <row r="206" spans="1:10" x14ac:dyDescent="0.35">
      <c r="A206" s="4"/>
      <c r="B206" s="9"/>
      <c r="C206" s="9"/>
      <c r="D206" s="4"/>
      <c r="E206" s="23"/>
      <c r="F206" s="23"/>
      <c r="G206" s="23"/>
      <c r="H206" s="29"/>
    </row>
    <row r="207" spans="1:10" x14ac:dyDescent="0.35">
      <c r="C207" s="35"/>
      <c r="D207" s="26"/>
      <c r="E207" s="23"/>
      <c r="F207" s="23"/>
      <c r="G207" s="23"/>
      <c r="H207" s="29"/>
    </row>
    <row r="208" spans="1:10" x14ac:dyDescent="0.35">
      <c r="A208" s="4"/>
      <c r="B208" s="44"/>
      <c r="D208" s="29"/>
      <c r="E208" s="29"/>
      <c r="F208" s="29"/>
      <c r="G208" s="29"/>
      <c r="H208" s="29"/>
    </row>
    <row r="209" spans="1:8" x14ac:dyDescent="0.35">
      <c r="A209" s="4"/>
      <c r="B209" s="35"/>
      <c r="C209" s="29"/>
      <c r="D209" s="26"/>
      <c r="E209" s="35"/>
      <c r="F209" s="35"/>
      <c r="G209" s="35"/>
      <c r="H209" s="29"/>
    </row>
    <row r="210" spans="1:8" x14ac:dyDescent="0.35">
      <c r="A210" s="18"/>
      <c r="B210" s="19"/>
      <c r="C210" s="35"/>
      <c r="D210" s="26"/>
      <c r="E210" s="35"/>
      <c r="F210" s="35"/>
      <c r="G210" s="35"/>
      <c r="H210" s="29"/>
    </row>
    <row r="211" spans="1:8" x14ac:dyDescent="0.35">
      <c r="A211" s="18"/>
      <c r="B211" s="20"/>
      <c r="C211" s="9"/>
      <c r="D211" s="29"/>
      <c r="E211" s="29"/>
      <c r="F211" s="29"/>
      <c r="G211" s="29"/>
      <c r="H211" s="29"/>
    </row>
    <row r="212" spans="1:8" x14ac:dyDescent="0.35">
      <c r="A212" s="4"/>
      <c r="B212" s="44"/>
      <c r="C212" s="29"/>
      <c r="D212" s="4"/>
      <c r="E212" s="54"/>
      <c r="F212" s="54"/>
      <c r="G212" s="54"/>
      <c r="H212" s="29"/>
    </row>
    <row r="213" spans="1:8" x14ac:dyDescent="0.35">
      <c r="A213" s="4"/>
      <c r="B213" s="20"/>
      <c r="C213" s="29"/>
      <c r="D213" s="4"/>
      <c r="E213" s="41"/>
      <c r="F213" s="41"/>
      <c r="G213" s="41"/>
      <c r="H213" s="29"/>
    </row>
    <row r="214" spans="1:8" x14ac:dyDescent="0.35">
      <c r="C214" s="29"/>
      <c r="D214" s="29"/>
      <c r="E214" s="29"/>
      <c r="F214" s="29"/>
      <c r="G214" s="29"/>
      <c r="H214" s="29"/>
    </row>
    <row r="215" spans="1:8" x14ac:dyDescent="0.35">
      <c r="A215" s="4"/>
      <c r="B215" s="9"/>
      <c r="C215" s="29"/>
      <c r="D215" s="4"/>
      <c r="E215" s="38"/>
      <c r="F215" s="38"/>
      <c r="G215" s="38"/>
      <c r="H215" s="29"/>
    </row>
    <row r="216" spans="1:8" x14ac:dyDescent="0.35">
      <c r="C216" s="29"/>
      <c r="D216" s="4"/>
      <c r="E216" s="38"/>
      <c r="F216" s="38"/>
      <c r="G216" s="38"/>
      <c r="H216" s="29"/>
    </row>
    <row r="217" spans="1:8" x14ac:dyDescent="0.35">
      <c r="A217" s="4"/>
      <c r="B217" s="9"/>
      <c r="C217" s="29"/>
      <c r="D217" s="4"/>
      <c r="E217" s="38"/>
      <c r="F217" s="38"/>
      <c r="G217" s="38"/>
      <c r="H217" s="29"/>
    </row>
    <row r="218" spans="1:8" x14ac:dyDescent="0.35">
      <c r="A218" s="4"/>
      <c r="B218" s="9"/>
      <c r="C218" s="29"/>
      <c r="D218" s="4"/>
      <c r="E218" s="38"/>
      <c r="F218" s="38"/>
      <c r="G218" s="38"/>
      <c r="H218" s="29"/>
    </row>
    <row r="219" spans="1:8" x14ac:dyDescent="0.35">
      <c r="A219" s="4"/>
      <c r="B219" s="9"/>
      <c r="C219" s="29"/>
      <c r="D219" s="29"/>
      <c r="E219" s="29"/>
      <c r="F219" s="29"/>
      <c r="G219" s="29"/>
      <c r="H219" s="29"/>
    </row>
    <row r="220" spans="1:8" x14ac:dyDescent="0.35">
      <c r="A220" s="4"/>
      <c r="B220" s="9"/>
      <c r="C220" s="29"/>
      <c r="D220" s="33"/>
      <c r="E220" s="23"/>
      <c r="F220" s="23"/>
      <c r="G220" s="23"/>
      <c r="H220" s="29"/>
    </row>
    <row r="221" spans="1:8" x14ac:dyDescent="0.35">
      <c r="A221" s="29"/>
      <c r="B221" s="29"/>
      <c r="C221" s="29"/>
      <c r="D221" s="29"/>
      <c r="E221" s="29"/>
      <c r="F221" s="29"/>
      <c r="G221" s="29"/>
      <c r="H221" s="29"/>
    </row>
    <row r="222" spans="1:8" x14ac:dyDescent="0.35">
      <c r="A222" s="29"/>
      <c r="B222" s="29"/>
      <c r="C222" s="29"/>
      <c r="D222" s="29"/>
      <c r="E222" s="29"/>
      <c r="F222" s="29"/>
      <c r="G222" s="29"/>
      <c r="H222" s="29"/>
    </row>
    <row r="223" spans="1:8" x14ac:dyDescent="0.35">
      <c r="A223" s="29"/>
      <c r="B223" s="4"/>
      <c r="C223" s="4"/>
      <c r="F223" s="4"/>
      <c r="G223" s="4"/>
      <c r="H223" s="29"/>
    </row>
    <row r="224" spans="1:8" x14ac:dyDescent="0.35">
      <c r="A224" s="29"/>
      <c r="B224" s="4"/>
      <c r="C224" s="4"/>
      <c r="F224" s="4"/>
      <c r="G224" s="29"/>
      <c r="H224" s="29"/>
    </row>
    <row r="225" spans="1:10" x14ac:dyDescent="0.35">
      <c r="A225" s="29"/>
      <c r="B225" s="4"/>
      <c r="C225" s="4"/>
      <c r="F225" s="4"/>
      <c r="G225" s="4"/>
      <c r="H225" s="29"/>
    </row>
    <row r="226" spans="1:10" x14ac:dyDescent="0.35">
      <c r="A226" s="29"/>
      <c r="B226" s="4"/>
      <c r="C226" s="4"/>
      <c r="F226" s="4"/>
      <c r="G226" s="4"/>
      <c r="H226" s="29"/>
    </row>
    <row r="227" spans="1:10" x14ac:dyDescent="0.35">
      <c r="A227" s="29"/>
      <c r="B227" s="43"/>
      <c r="C227" s="31"/>
      <c r="D227" s="31"/>
      <c r="F227" s="23"/>
      <c r="G227" s="42"/>
      <c r="H227" s="29"/>
    </row>
    <row r="228" spans="1:10" x14ac:dyDescent="0.35">
      <c r="A228" s="29"/>
      <c r="B228" s="29"/>
      <c r="C228" s="29"/>
      <c r="D228" s="29"/>
      <c r="E228" s="29"/>
      <c r="F228" s="29"/>
      <c r="G228" s="29"/>
      <c r="H228" s="29"/>
    </row>
    <row r="229" spans="1:10" x14ac:dyDescent="0.35">
      <c r="A229" s="29"/>
      <c r="B229" s="29"/>
      <c r="C229" s="29"/>
      <c r="D229" s="29"/>
      <c r="E229" s="29"/>
      <c r="F229" s="29"/>
      <c r="G229" s="29"/>
      <c r="H229" s="29"/>
    </row>
    <row r="230" spans="1:10" x14ac:dyDescent="0.35">
      <c r="A230" s="29"/>
      <c r="B230" s="29"/>
      <c r="C230" s="29"/>
      <c r="D230" s="29"/>
      <c r="E230" s="29"/>
      <c r="F230" s="29"/>
      <c r="G230" s="29"/>
      <c r="H230" s="29"/>
    </row>
    <row r="231" spans="1:10" x14ac:dyDescent="0.35">
      <c r="A231" s="29"/>
      <c r="B231" s="29"/>
      <c r="C231" s="29"/>
      <c r="D231" s="29"/>
      <c r="E231" s="29"/>
      <c r="F231" s="29"/>
      <c r="G231" s="29"/>
      <c r="H231" s="29"/>
    </row>
    <row r="232" spans="1:10" x14ac:dyDescent="0.35">
      <c r="A232" s="28"/>
      <c r="B232" s="29"/>
      <c r="C232" s="29"/>
      <c r="D232" s="32"/>
      <c r="E232" s="29"/>
      <c r="F232" s="29"/>
      <c r="G232" s="29"/>
      <c r="H232" s="29"/>
      <c r="I232" s="47"/>
      <c r="J232" s="46"/>
    </row>
    <row r="233" spans="1:10" x14ac:dyDescent="0.35">
      <c r="A233" s="28"/>
      <c r="B233" s="29"/>
      <c r="C233" s="29"/>
      <c r="D233" s="32"/>
      <c r="E233" s="29"/>
      <c r="F233" s="29"/>
      <c r="G233" s="29"/>
      <c r="H233" s="29"/>
    </row>
    <row r="234" spans="1:10" x14ac:dyDescent="0.35">
      <c r="A234" s="6"/>
      <c r="B234" s="40"/>
      <c r="C234" s="29"/>
      <c r="D234" s="45"/>
      <c r="E234" s="29"/>
      <c r="F234" s="4"/>
      <c r="G234" s="4"/>
      <c r="H234" s="29"/>
      <c r="I234" s="4"/>
      <c r="J234" s="4"/>
    </row>
    <row r="235" spans="1:10" x14ac:dyDescent="0.35">
      <c r="C235" s="29"/>
      <c r="D235" s="29"/>
      <c r="E235" s="29"/>
      <c r="F235" s="20"/>
      <c r="G235" s="20"/>
      <c r="H235" s="29"/>
      <c r="I235" s="47"/>
      <c r="J235" s="46"/>
    </row>
    <row r="236" spans="1:10" x14ac:dyDescent="0.35">
      <c r="A236" s="4"/>
      <c r="B236" s="37"/>
      <c r="C236" s="29"/>
      <c r="D236" s="9"/>
      <c r="E236" s="29"/>
      <c r="F236" s="29"/>
      <c r="G236" s="29"/>
      <c r="H236" s="29"/>
    </row>
    <row r="237" spans="1:10" x14ac:dyDescent="0.35">
      <c r="A237" s="4"/>
      <c r="B237" s="9"/>
      <c r="C237" s="29"/>
      <c r="D237" s="9"/>
      <c r="E237" s="4"/>
      <c r="F237" s="4"/>
      <c r="G237" s="4"/>
      <c r="H237" s="4"/>
    </row>
    <row r="238" spans="1:10" x14ac:dyDescent="0.35">
      <c r="A238" s="4"/>
      <c r="B238" s="9"/>
      <c r="C238" s="30"/>
      <c r="D238" s="4"/>
      <c r="E238" s="23"/>
      <c r="F238" s="23"/>
      <c r="G238" s="23"/>
      <c r="H238" s="4"/>
    </row>
    <row r="239" spans="1:10" x14ac:dyDescent="0.35">
      <c r="A239" s="4"/>
      <c r="B239" s="9"/>
      <c r="C239" s="9"/>
      <c r="D239" s="4"/>
      <c r="E239" s="23"/>
      <c r="F239" s="23"/>
      <c r="G239" s="23"/>
      <c r="H239" s="29"/>
    </row>
    <row r="240" spans="1:10" x14ac:dyDescent="0.35">
      <c r="C240" s="35"/>
      <c r="D240" s="26"/>
      <c r="E240" s="23"/>
      <c r="F240" s="23"/>
      <c r="G240" s="23"/>
      <c r="H240" s="29"/>
    </row>
    <row r="241" spans="1:8" x14ac:dyDescent="0.35">
      <c r="A241" s="4"/>
      <c r="B241" s="44"/>
      <c r="D241" s="29"/>
      <c r="E241" s="29"/>
      <c r="F241" s="29"/>
      <c r="G241" s="29"/>
      <c r="H241" s="29"/>
    </row>
    <row r="242" spans="1:8" x14ac:dyDescent="0.35">
      <c r="A242" s="4"/>
      <c r="B242" s="35"/>
      <c r="C242" s="29"/>
      <c r="D242" s="26"/>
      <c r="E242" s="35"/>
      <c r="F242" s="35"/>
      <c r="G242" s="35"/>
      <c r="H242" s="29"/>
    </row>
    <row r="243" spans="1:8" x14ac:dyDescent="0.35">
      <c r="A243" s="18"/>
      <c r="B243" s="19"/>
      <c r="C243" s="35"/>
      <c r="D243" s="26"/>
      <c r="E243" s="35"/>
      <c r="F243" s="35"/>
      <c r="G243" s="35"/>
      <c r="H243" s="29"/>
    </row>
    <row r="244" spans="1:8" x14ac:dyDescent="0.35">
      <c r="A244" s="18"/>
      <c r="B244" s="20"/>
      <c r="C244" s="9"/>
      <c r="D244" s="29"/>
      <c r="E244" s="29"/>
      <c r="F244" s="29"/>
      <c r="G244" s="29"/>
      <c r="H244" s="29"/>
    </row>
    <row r="245" spans="1:8" x14ac:dyDescent="0.35">
      <c r="A245" s="4"/>
      <c r="B245" s="44"/>
      <c r="C245" s="29"/>
      <c r="D245" s="4"/>
      <c r="E245" s="54"/>
      <c r="F245" s="54"/>
      <c r="G245" s="54"/>
      <c r="H245" s="29"/>
    </row>
    <row r="246" spans="1:8" x14ac:dyDescent="0.35">
      <c r="A246" s="4"/>
      <c r="B246" s="20"/>
      <c r="C246" s="29"/>
      <c r="D246" s="4"/>
      <c r="E246" s="41"/>
      <c r="F246" s="41"/>
      <c r="G246" s="41"/>
      <c r="H246" s="29"/>
    </row>
    <row r="247" spans="1:8" x14ac:dyDescent="0.35">
      <c r="C247" s="29"/>
      <c r="D247" s="29"/>
      <c r="E247" s="29"/>
      <c r="F247" s="29"/>
      <c r="G247" s="29"/>
      <c r="H247" s="29"/>
    </row>
    <row r="248" spans="1:8" x14ac:dyDescent="0.35">
      <c r="A248" s="4"/>
      <c r="B248" s="9"/>
      <c r="C248" s="29"/>
      <c r="D248" s="4"/>
      <c r="E248" s="38"/>
      <c r="F248" s="38"/>
      <c r="G248" s="38"/>
      <c r="H248" s="29"/>
    </row>
    <row r="249" spans="1:8" x14ac:dyDescent="0.35">
      <c r="C249" s="29"/>
      <c r="D249" s="4"/>
      <c r="E249" s="38"/>
      <c r="F249" s="38"/>
      <c r="G249" s="38"/>
      <c r="H249" s="29"/>
    </row>
    <row r="250" spans="1:8" x14ac:dyDescent="0.35">
      <c r="A250" s="4"/>
      <c r="B250" s="9"/>
      <c r="C250" s="29"/>
      <c r="D250" s="4"/>
      <c r="E250" s="38"/>
      <c r="F250" s="38"/>
      <c r="G250" s="38"/>
      <c r="H250" s="29"/>
    </row>
    <row r="251" spans="1:8" x14ac:dyDescent="0.35">
      <c r="A251" s="4"/>
      <c r="B251" s="9"/>
      <c r="C251" s="29"/>
      <c r="D251" s="4"/>
      <c r="E251" s="38"/>
      <c r="F251" s="38"/>
      <c r="G251" s="38"/>
      <c r="H251" s="29"/>
    </row>
    <row r="252" spans="1:8" x14ac:dyDescent="0.35">
      <c r="A252" s="4"/>
      <c r="B252" s="9"/>
      <c r="C252" s="29"/>
      <c r="D252" s="29"/>
      <c r="E252" s="29"/>
      <c r="F252" s="29"/>
      <c r="G252" s="29"/>
      <c r="H252" s="29"/>
    </row>
    <row r="253" spans="1:8" x14ac:dyDescent="0.35">
      <c r="A253" s="4"/>
      <c r="B253" s="9"/>
      <c r="C253" s="29"/>
      <c r="D253" s="33"/>
      <c r="E253" s="23"/>
      <c r="F253" s="23"/>
      <c r="G253" s="23"/>
      <c r="H253" s="29"/>
    </row>
    <row r="254" spans="1:8" x14ac:dyDescent="0.35">
      <c r="A254" s="29"/>
      <c r="B254" s="29"/>
      <c r="C254" s="29"/>
      <c r="D254" s="29"/>
      <c r="E254" s="29"/>
      <c r="F254" s="29"/>
      <c r="G254" s="29"/>
      <c r="H254" s="29"/>
    </row>
    <row r="255" spans="1:8" x14ac:dyDescent="0.35">
      <c r="A255" s="29"/>
      <c r="B255" s="29"/>
      <c r="C255" s="29"/>
      <c r="D255" s="29"/>
      <c r="E255" s="29"/>
      <c r="F255" s="29"/>
      <c r="G255" s="29"/>
      <c r="H255" s="29"/>
    </row>
    <row r="256" spans="1:8" x14ac:dyDescent="0.35">
      <c r="A256" s="29"/>
      <c r="B256" s="4"/>
      <c r="C256" s="4"/>
      <c r="F256" s="4"/>
      <c r="G256" s="4"/>
      <c r="H256" s="29"/>
    </row>
    <row r="257" spans="1:10" x14ac:dyDescent="0.35">
      <c r="A257" s="29"/>
      <c r="B257" s="4"/>
      <c r="C257" s="4"/>
      <c r="F257" s="4"/>
      <c r="G257" s="29"/>
      <c r="H257" s="29"/>
    </row>
    <row r="258" spans="1:10" x14ac:dyDescent="0.35">
      <c r="A258" s="29"/>
      <c r="B258" s="4"/>
      <c r="C258" s="4"/>
      <c r="F258" s="4"/>
      <c r="G258" s="4"/>
      <c r="H258" s="29"/>
    </row>
    <row r="259" spans="1:10" x14ac:dyDescent="0.35">
      <c r="A259" s="29"/>
      <c r="B259" s="4"/>
      <c r="C259" s="4"/>
      <c r="F259" s="4"/>
      <c r="G259" s="4"/>
      <c r="H259" s="29"/>
    </row>
    <row r="260" spans="1:10" x14ac:dyDescent="0.35">
      <c r="A260" s="29"/>
      <c r="B260" s="43"/>
      <c r="C260" s="31"/>
      <c r="D260" s="31"/>
      <c r="F260" s="23"/>
      <c r="G260" s="42"/>
      <c r="H260" s="29"/>
    </row>
    <row r="261" spans="1:10" x14ac:dyDescent="0.35">
      <c r="A261" s="29"/>
      <c r="B261" s="29"/>
      <c r="C261" s="29"/>
      <c r="D261" s="29"/>
      <c r="E261" s="29"/>
      <c r="F261" s="29"/>
      <c r="G261" s="29"/>
      <c r="H261" s="29"/>
    </row>
    <row r="262" spans="1:10" x14ac:dyDescent="0.35">
      <c r="A262" s="29"/>
      <c r="B262" s="29"/>
      <c r="C262" s="29"/>
      <c r="D262" s="29"/>
      <c r="E262" s="29"/>
      <c r="F262" s="29"/>
      <c r="G262" s="29"/>
      <c r="H262" s="29"/>
    </row>
    <row r="263" spans="1:10" x14ac:dyDescent="0.35">
      <c r="A263" s="29"/>
      <c r="B263" s="29"/>
      <c r="C263" s="29"/>
      <c r="D263" s="29"/>
      <c r="E263" s="29"/>
      <c r="F263" s="29"/>
      <c r="G263" s="29"/>
      <c r="H263" s="29"/>
    </row>
    <row r="264" spans="1:10" x14ac:dyDescent="0.35">
      <c r="A264" s="29"/>
      <c r="B264" s="29"/>
      <c r="C264" s="29"/>
      <c r="D264" s="29"/>
      <c r="E264" s="29"/>
      <c r="F264" s="29"/>
      <c r="G264" s="29"/>
      <c r="H264" s="29"/>
    </row>
    <row r="265" spans="1:10" x14ac:dyDescent="0.35">
      <c r="A265" s="28"/>
      <c r="B265" s="29"/>
      <c r="C265" s="29"/>
      <c r="D265" s="32"/>
      <c r="E265" s="29"/>
      <c r="F265" s="29"/>
      <c r="G265" s="29"/>
      <c r="H265" s="29"/>
      <c r="I265" s="47"/>
      <c r="J265" s="46"/>
    </row>
    <row r="266" spans="1:10" x14ac:dyDescent="0.35">
      <c r="A266" s="28"/>
      <c r="B266" s="29"/>
      <c r="C266" s="29"/>
      <c r="D266" s="32"/>
      <c r="E266" s="29"/>
      <c r="F266" s="29"/>
      <c r="G266" s="29"/>
      <c r="H266" s="29"/>
    </row>
    <row r="267" spans="1:10" x14ac:dyDescent="0.35">
      <c r="A267" s="6"/>
      <c r="B267" s="40"/>
      <c r="C267" s="29"/>
      <c r="D267" s="45"/>
      <c r="E267" s="29"/>
      <c r="F267" s="4"/>
      <c r="G267" s="4"/>
      <c r="H267" s="29"/>
      <c r="I267" s="4"/>
      <c r="J267" s="4"/>
    </row>
    <row r="268" spans="1:10" x14ac:dyDescent="0.35">
      <c r="C268" s="29"/>
      <c r="D268" s="29"/>
      <c r="E268" s="29"/>
      <c r="F268" s="20"/>
      <c r="G268" s="20"/>
      <c r="H268" s="29"/>
      <c r="I268" s="47"/>
      <c r="J268" s="46"/>
    </row>
    <row r="269" spans="1:10" x14ac:dyDescent="0.35">
      <c r="A269" s="4"/>
      <c r="B269" s="37"/>
      <c r="C269" s="29"/>
      <c r="D269" s="9"/>
      <c r="E269" s="29"/>
      <c r="F269" s="29"/>
      <c r="G269" s="29"/>
      <c r="H269" s="29"/>
    </row>
    <row r="270" spans="1:10" x14ac:dyDescent="0.35">
      <c r="A270" s="4"/>
      <c r="B270" s="9"/>
      <c r="C270" s="29"/>
      <c r="D270" s="9"/>
      <c r="E270" s="4"/>
      <c r="F270" s="4"/>
      <c r="G270" s="4"/>
      <c r="H270" s="4"/>
    </row>
    <row r="271" spans="1:10" x14ac:dyDescent="0.35">
      <c r="A271" s="4"/>
      <c r="B271" s="9"/>
      <c r="C271" s="30"/>
      <c r="D271" s="4"/>
      <c r="E271" s="23"/>
      <c r="F271" s="23"/>
      <c r="G271" s="23"/>
      <c r="H271" s="4"/>
    </row>
    <row r="272" spans="1:10" x14ac:dyDescent="0.35">
      <c r="A272" s="4"/>
      <c r="B272" s="9"/>
      <c r="C272" s="9"/>
      <c r="D272" s="4"/>
      <c r="E272" s="23"/>
      <c r="F272" s="23"/>
      <c r="G272" s="23"/>
      <c r="H272" s="29"/>
    </row>
    <row r="273" spans="1:8" x14ac:dyDescent="0.35">
      <c r="C273" s="35"/>
      <c r="D273" s="26"/>
      <c r="E273" s="23"/>
      <c r="F273" s="23"/>
      <c r="G273" s="23"/>
      <c r="H273" s="29"/>
    </row>
    <row r="274" spans="1:8" x14ac:dyDescent="0.35">
      <c r="A274" s="4"/>
      <c r="B274" s="44"/>
      <c r="D274" s="29"/>
      <c r="E274" s="29"/>
      <c r="F274" s="29"/>
      <c r="G274" s="29"/>
      <c r="H274" s="29"/>
    </row>
    <row r="275" spans="1:8" x14ac:dyDescent="0.35">
      <c r="A275" s="4"/>
      <c r="B275" s="35"/>
      <c r="C275" s="29"/>
      <c r="D275" s="26"/>
      <c r="E275" s="35"/>
      <c r="F275" s="35"/>
      <c r="G275" s="35"/>
      <c r="H275" s="29"/>
    </row>
    <row r="276" spans="1:8" x14ac:dyDescent="0.35">
      <c r="A276" s="18"/>
      <c r="B276" s="19"/>
      <c r="C276" s="35"/>
      <c r="D276" s="26"/>
      <c r="E276" s="35"/>
      <c r="F276" s="35"/>
      <c r="G276" s="35"/>
      <c r="H276" s="29"/>
    </row>
    <row r="277" spans="1:8" x14ac:dyDescent="0.35">
      <c r="A277" s="18"/>
      <c r="B277" s="20"/>
      <c r="C277" s="9"/>
      <c r="D277" s="29"/>
      <c r="E277" s="29"/>
      <c r="F277" s="29"/>
      <c r="G277" s="29"/>
      <c r="H277" s="29"/>
    </row>
    <row r="278" spans="1:8" x14ac:dyDescent="0.35">
      <c r="A278" s="4"/>
      <c r="B278" s="44"/>
      <c r="C278" s="29"/>
      <c r="D278" s="4"/>
      <c r="E278" s="54"/>
      <c r="F278" s="54"/>
      <c r="G278" s="54"/>
      <c r="H278" s="29"/>
    </row>
    <row r="279" spans="1:8" x14ac:dyDescent="0.35">
      <c r="A279" s="4"/>
      <c r="B279" s="20"/>
      <c r="C279" s="29"/>
      <c r="D279" s="4"/>
      <c r="E279" s="41"/>
      <c r="F279" s="41"/>
      <c r="G279" s="41"/>
      <c r="H279" s="29"/>
    </row>
    <row r="280" spans="1:8" x14ac:dyDescent="0.35">
      <c r="C280" s="29"/>
      <c r="D280" s="29"/>
      <c r="E280" s="29"/>
      <c r="F280" s="29"/>
      <c r="G280" s="29"/>
      <c r="H280" s="29"/>
    </row>
    <row r="281" spans="1:8" x14ac:dyDescent="0.35">
      <c r="A281" s="4"/>
      <c r="B281" s="9"/>
      <c r="C281" s="29"/>
      <c r="D281" s="4"/>
      <c r="E281" s="38"/>
      <c r="F281" s="38"/>
      <c r="G281" s="38"/>
      <c r="H281" s="29"/>
    </row>
    <row r="282" spans="1:8" x14ac:dyDescent="0.35">
      <c r="C282" s="29"/>
      <c r="D282" s="4"/>
      <c r="E282" s="38"/>
      <c r="F282" s="38"/>
      <c r="G282" s="38"/>
      <c r="H282" s="29"/>
    </row>
    <row r="283" spans="1:8" x14ac:dyDescent="0.35">
      <c r="A283" s="4"/>
      <c r="B283" s="9"/>
      <c r="C283" s="29"/>
      <c r="D283" s="4"/>
      <c r="E283" s="38"/>
      <c r="F283" s="38"/>
      <c r="G283" s="38"/>
      <c r="H283" s="29"/>
    </row>
    <row r="284" spans="1:8" x14ac:dyDescent="0.35">
      <c r="A284" s="4"/>
      <c r="B284" s="9"/>
      <c r="C284" s="29"/>
      <c r="D284" s="4"/>
      <c r="E284" s="38"/>
      <c r="F284" s="38"/>
      <c r="G284" s="38"/>
      <c r="H284" s="29"/>
    </row>
    <row r="285" spans="1:8" x14ac:dyDescent="0.35">
      <c r="A285" s="4"/>
      <c r="B285" s="9"/>
      <c r="C285" s="29"/>
      <c r="D285" s="29"/>
      <c r="E285" s="29"/>
      <c r="F285" s="29"/>
      <c r="G285" s="29"/>
      <c r="H285" s="29"/>
    </row>
    <row r="286" spans="1:8" x14ac:dyDescent="0.35">
      <c r="A286" s="4"/>
      <c r="B286" s="9"/>
      <c r="C286" s="29"/>
      <c r="D286" s="33"/>
      <c r="E286" s="23"/>
      <c r="F286" s="23"/>
      <c r="G286" s="23"/>
      <c r="H286" s="29"/>
    </row>
    <row r="287" spans="1:8" x14ac:dyDescent="0.35">
      <c r="A287" s="29"/>
      <c r="B287" s="29"/>
      <c r="C287" s="29"/>
      <c r="D287" s="29"/>
      <c r="E287" s="29"/>
      <c r="F287" s="29"/>
      <c r="G287" s="29"/>
      <c r="H287" s="29"/>
    </row>
    <row r="288" spans="1:8" x14ac:dyDescent="0.35">
      <c r="A288" s="29"/>
      <c r="B288" s="29"/>
      <c r="C288" s="29"/>
      <c r="D288" s="29"/>
      <c r="E288" s="29"/>
      <c r="F288" s="29"/>
      <c r="G288" s="29"/>
      <c r="H288" s="29"/>
    </row>
    <row r="289" spans="1:10" x14ac:dyDescent="0.35">
      <c r="A289" s="29"/>
      <c r="B289" s="4"/>
      <c r="C289" s="4"/>
      <c r="F289" s="4"/>
      <c r="G289" s="4"/>
      <c r="H289" s="29"/>
    </row>
    <row r="290" spans="1:10" x14ac:dyDescent="0.35">
      <c r="A290" s="29"/>
      <c r="B290" s="4"/>
      <c r="C290" s="4"/>
      <c r="F290" s="4"/>
      <c r="G290" s="29"/>
      <c r="H290" s="29"/>
    </row>
    <row r="291" spans="1:10" x14ac:dyDescent="0.35">
      <c r="A291" s="29"/>
      <c r="B291" s="4"/>
      <c r="C291" s="4"/>
      <c r="F291" s="4"/>
      <c r="G291" s="4"/>
      <c r="H291" s="29"/>
    </row>
    <row r="292" spans="1:10" x14ac:dyDescent="0.35">
      <c r="A292" s="29"/>
      <c r="B292" s="4"/>
      <c r="C292" s="4"/>
      <c r="F292" s="4"/>
      <c r="G292" s="4"/>
      <c r="H292" s="29"/>
    </row>
    <row r="293" spans="1:10" x14ac:dyDescent="0.35">
      <c r="A293" s="29"/>
      <c r="B293" s="43"/>
      <c r="C293" s="31"/>
      <c r="D293" s="31"/>
      <c r="F293" s="23"/>
      <c r="G293" s="42"/>
      <c r="H293" s="29"/>
    </row>
    <row r="294" spans="1:10" x14ac:dyDescent="0.35">
      <c r="A294" s="29"/>
      <c r="B294" s="29"/>
      <c r="C294" s="29"/>
      <c r="D294" s="29"/>
      <c r="E294" s="29"/>
      <c r="F294" s="29"/>
      <c r="G294" s="29"/>
      <c r="H294" s="29"/>
    </row>
    <row r="295" spans="1:10" x14ac:dyDescent="0.35">
      <c r="A295" s="29"/>
      <c r="B295" s="29"/>
      <c r="C295" s="29"/>
      <c r="D295" s="29"/>
      <c r="E295" s="29"/>
      <c r="F295" s="29"/>
      <c r="G295" s="29"/>
      <c r="H295" s="29"/>
    </row>
    <row r="296" spans="1:10" x14ac:dyDescent="0.35">
      <c r="A296" s="29"/>
      <c r="B296" s="29"/>
      <c r="C296" s="29"/>
      <c r="D296" s="29"/>
      <c r="E296" s="29"/>
      <c r="F296" s="29"/>
      <c r="G296" s="29"/>
      <c r="H296" s="29"/>
    </row>
    <row r="297" spans="1:10" x14ac:dyDescent="0.35">
      <c r="A297" s="29"/>
      <c r="B297" s="29"/>
      <c r="C297" s="29"/>
      <c r="D297" s="29"/>
      <c r="E297" s="29"/>
      <c r="F297" s="29"/>
      <c r="G297" s="29"/>
      <c r="H297" s="29"/>
    </row>
    <row r="298" spans="1:10" x14ac:dyDescent="0.35">
      <c r="A298" s="28"/>
      <c r="B298" s="29"/>
      <c r="C298" s="29"/>
      <c r="D298" s="32"/>
      <c r="E298" s="29"/>
      <c r="F298" s="29"/>
      <c r="G298" s="29"/>
      <c r="H298" s="29"/>
      <c r="I298" s="47"/>
      <c r="J298" s="46"/>
    </row>
    <row r="299" spans="1:10" x14ac:dyDescent="0.35">
      <c r="A299" s="28"/>
      <c r="B299" s="29"/>
      <c r="C299" s="29"/>
      <c r="D299" s="32"/>
      <c r="E299" s="29"/>
      <c r="F299" s="29"/>
      <c r="G299" s="29"/>
      <c r="H299" s="29"/>
    </row>
    <row r="300" spans="1:10" x14ac:dyDescent="0.35">
      <c r="A300" s="6"/>
      <c r="B300" s="40"/>
      <c r="C300" s="29"/>
      <c r="D300" s="45"/>
      <c r="E300" s="29"/>
      <c r="F300" s="4"/>
      <c r="G300" s="4"/>
      <c r="H300" s="29"/>
      <c r="I300" s="4"/>
      <c r="J300" s="4"/>
    </row>
    <row r="301" spans="1:10" x14ac:dyDescent="0.35">
      <c r="C301" s="29"/>
      <c r="D301" s="29"/>
      <c r="E301" s="29"/>
      <c r="F301" s="20"/>
      <c r="G301" s="20"/>
      <c r="H301" s="29"/>
      <c r="I301" s="46"/>
      <c r="J301" s="47"/>
    </row>
    <row r="302" spans="1:10" x14ac:dyDescent="0.35">
      <c r="A302" s="4"/>
      <c r="B302" s="37"/>
      <c r="C302" s="29"/>
      <c r="D302" s="9"/>
      <c r="E302" s="29"/>
      <c r="F302" s="29"/>
      <c r="G302" s="29"/>
      <c r="H302" s="29"/>
    </row>
    <row r="303" spans="1:10" x14ac:dyDescent="0.35">
      <c r="A303" s="4"/>
      <c r="B303" s="9"/>
      <c r="C303" s="29"/>
      <c r="D303" s="9"/>
      <c r="E303" s="4"/>
      <c r="F303" s="4"/>
      <c r="G303" s="4"/>
      <c r="H303" s="4"/>
    </row>
    <row r="304" spans="1:10" x14ac:dyDescent="0.35">
      <c r="A304" s="4"/>
      <c r="B304" s="9"/>
      <c r="C304" s="30"/>
      <c r="D304" s="4"/>
      <c r="E304" s="23"/>
      <c r="F304" s="23"/>
      <c r="G304" s="23"/>
      <c r="H304" s="4"/>
    </row>
    <row r="305" spans="1:8" x14ac:dyDescent="0.35">
      <c r="A305" s="4"/>
      <c r="B305" s="9"/>
      <c r="C305" s="9"/>
      <c r="D305" s="4"/>
      <c r="E305" s="23"/>
      <c r="F305" s="23"/>
      <c r="G305" s="23"/>
      <c r="H305" s="29"/>
    </row>
    <row r="306" spans="1:8" x14ac:dyDescent="0.35">
      <c r="C306" s="35"/>
      <c r="D306" s="26"/>
      <c r="E306" s="23"/>
      <c r="F306" s="23"/>
      <c r="G306" s="23"/>
      <c r="H306" s="29"/>
    </row>
    <row r="307" spans="1:8" x14ac:dyDescent="0.35">
      <c r="A307" s="4"/>
      <c r="B307" s="44"/>
      <c r="D307" s="29"/>
      <c r="E307" s="29"/>
      <c r="F307" s="29"/>
      <c r="G307" s="29"/>
      <c r="H307" s="29"/>
    </row>
    <row r="308" spans="1:8" x14ac:dyDescent="0.35">
      <c r="A308" s="4"/>
      <c r="B308" s="35"/>
      <c r="C308" s="29"/>
      <c r="D308" s="26"/>
      <c r="E308" s="35"/>
      <c r="F308" s="35"/>
      <c r="G308" s="35"/>
      <c r="H308" s="29"/>
    </row>
    <row r="309" spans="1:8" x14ac:dyDescent="0.35">
      <c r="A309" s="18"/>
      <c r="B309" s="19"/>
      <c r="C309" s="35"/>
      <c r="D309" s="26"/>
      <c r="E309" s="35"/>
      <c r="F309" s="35"/>
      <c r="G309" s="35"/>
      <c r="H309" s="29"/>
    </row>
    <row r="310" spans="1:8" x14ac:dyDescent="0.35">
      <c r="A310" s="18"/>
      <c r="B310" s="20"/>
      <c r="C310" s="9"/>
      <c r="D310" s="29"/>
      <c r="E310" s="29"/>
      <c r="F310" s="29"/>
      <c r="G310" s="29"/>
      <c r="H310" s="29"/>
    </row>
    <row r="311" spans="1:8" x14ac:dyDescent="0.35">
      <c r="A311" s="4"/>
      <c r="B311" s="44"/>
      <c r="C311" s="29"/>
      <c r="D311" s="4"/>
      <c r="E311" s="54"/>
      <c r="F311" s="54"/>
      <c r="G311" s="54"/>
      <c r="H311" s="29"/>
    </row>
    <row r="312" spans="1:8" x14ac:dyDescent="0.35">
      <c r="A312" s="4"/>
      <c r="B312" s="20"/>
      <c r="C312" s="29"/>
      <c r="D312" s="4"/>
      <c r="E312" s="41"/>
      <c r="F312" s="41"/>
      <c r="G312" s="41"/>
      <c r="H312" s="29"/>
    </row>
    <row r="313" spans="1:8" x14ac:dyDescent="0.35">
      <c r="C313" s="29"/>
      <c r="D313" s="29"/>
      <c r="E313" s="29"/>
      <c r="F313" s="29"/>
      <c r="G313" s="29"/>
      <c r="H313" s="29"/>
    </row>
    <row r="314" spans="1:8" x14ac:dyDescent="0.35">
      <c r="A314" s="4"/>
      <c r="B314" s="9"/>
      <c r="C314" s="29"/>
      <c r="D314" s="4"/>
      <c r="E314" s="38"/>
      <c r="F314" s="38"/>
      <c r="G314" s="38"/>
      <c r="H314" s="29"/>
    </row>
    <row r="315" spans="1:8" x14ac:dyDescent="0.35">
      <c r="C315" s="29"/>
      <c r="D315" s="4"/>
      <c r="E315" s="38"/>
      <c r="F315" s="38"/>
      <c r="G315" s="38"/>
      <c r="H315" s="29"/>
    </row>
    <row r="316" spans="1:8" x14ac:dyDescent="0.35">
      <c r="A316" s="4"/>
      <c r="B316" s="9"/>
      <c r="C316" s="29"/>
      <c r="D316" s="4"/>
      <c r="E316" s="38"/>
      <c r="F316" s="38"/>
      <c r="G316" s="38"/>
      <c r="H316" s="29"/>
    </row>
    <row r="317" spans="1:8" x14ac:dyDescent="0.35">
      <c r="A317" s="4"/>
      <c r="B317" s="9"/>
      <c r="C317" s="29"/>
      <c r="D317" s="4"/>
      <c r="E317" s="38"/>
      <c r="F317" s="38"/>
      <c r="G317" s="38"/>
      <c r="H317" s="29"/>
    </row>
    <row r="318" spans="1:8" x14ac:dyDescent="0.35">
      <c r="A318" s="4"/>
      <c r="B318" s="9"/>
      <c r="C318" s="29"/>
      <c r="D318" s="29"/>
      <c r="E318" s="29"/>
      <c r="F318" s="29"/>
      <c r="G318" s="29"/>
      <c r="H318" s="29"/>
    </row>
    <row r="319" spans="1:8" x14ac:dyDescent="0.35">
      <c r="A319" s="4"/>
      <c r="B319" s="9"/>
      <c r="C319" s="29"/>
      <c r="D319" s="33"/>
      <c r="E319" s="23"/>
      <c r="F319" s="23"/>
      <c r="G319" s="23"/>
      <c r="H319" s="29"/>
    </row>
    <row r="320" spans="1:8" x14ac:dyDescent="0.35">
      <c r="A320" s="29"/>
      <c r="B320" s="29"/>
      <c r="C320" s="29"/>
      <c r="D320" s="29"/>
      <c r="E320" s="29"/>
      <c r="F320" s="29"/>
      <c r="G320" s="29"/>
      <c r="H320" s="29"/>
    </row>
    <row r="321" spans="1:8" x14ac:dyDescent="0.35">
      <c r="A321" s="29"/>
      <c r="B321" s="29"/>
      <c r="C321" s="29"/>
      <c r="D321" s="29"/>
      <c r="E321" s="29"/>
      <c r="F321" s="29"/>
      <c r="G321" s="29"/>
      <c r="H321" s="29"/>
    </row>
    <row r="322" spans="1:8" x14ac:dyDescent="0.35">
      <c r="A322" s="29"/>
      <c r="B322" s="4"/>
      <c r="C322" s="4"/>
      <c r="F322" s="4"/>
      <c r="G322" s="4"/>
      <c r="H322" s="29"/>
    </row>
    <row r="323" spans="1:8" x14ac:dyDescent="0.35">
      <c r="A323" s="29"/>
      <c r="B323" s="4"/>
      <c r="C323" s="4"/>
      <c r="F323" s="4"/>
      <c r="G323" s="29"/>
      <c r="H323" s="29"/>
    </row>
    <row r="324" spans="1:8" x14ac:dyDescent="0.35">
      <c r="A324" s="29"/>
      <c r="B324" s="4"/>
      <c r="C324" s="4"/>
      <c r="F324" s="4"/>
      <c r="G324" s="4"/>
      <c r="H324" s="29"/>
    </row>
    <row r="325" spans="1:8" x14ac:dyDescent="0.35">
      <c r="A325" s="29"/>
      <c r="B325" s="4"/>
      <c r="C325" s="4"/>
      <c r="F325" s="4"/>
      <c r="G325" s="4"/>
      <c r="H325" s="29"/>
    </row>
    <row r="326" spans="1:8" x14ac:dyDescent="0.35">
      <c r="A326" s="29"/>
      <c r="B326" s="43"/>
      <c r="C326" s="31"/>
      <c r="D326" s="31"/>
      <c r="F326" s="23"/>
      <c r="G326" s="42"/>
      <c r="H326" s="29"/>
    </row>
    <row r="327" spans="1:8" x14ac:dyDescent="0.35">
      <c r="A327" s="29"/>
      <c r="B327" s="29"/>
      <c r="C327" s="29"/>
      <c r="D327" s="29"/>
      <c r="E327" s="29"/>
      <c r="F327" s="29"/>
      <c r="G327" s="29"/>
      <c r="H327" s="29"/>
    </row>
    <row r="328" spans="1:8" x14ac:dyDescent="0.35">
      <c r="A328" s="29"/>
      <c r="B328" s="29"/>
      <c r="C328" s="29"/>
      <c r="D328" s="29"/>
      <c r="E328" s="29"/>
      <c r="F328" s="29"/>
      <c r="G328" s="29"/>
      <c r="H328" s="29"/>
    </row>
    <row r="329" spans="1:8" x14ac:dyDescent="0.35">
      <c r="A329" s="29"/>
      <c r="B329" s="29"/>
      <c r="C329" s="29"/>
      <c r="D329" s="29"/>
      <c r="E329" s="29"/>
      <c r="F329" s="29"/>
      <c r="G329" s="29"/>
      <c r="H329" s="29"/>
    </row>
    <row r="330" spans="1:8" x14ac:dyDescent="0.35">
      <c r="A330" s="29"/>
      <c r="B330" s="29"/>
      <c r="C330" s="29"/>
      <c r="D330" s="29"/>
      <c r="E330" s="29"/>
      <c r="F330" s="29"/>
      <c r="G330" s="29"/>
      <c r="H330" s="29"/>
    </row>
  </sheetData>
  <pageMargins left="0.25" right="0.25" top="0.75" bottom="0.75" header="0.3" footer="0.3"/>
  <pageSetup paperSize="9" orientation="landscape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E8C06F-D303-4B3D-B4F8-A932750988F4}">
  <sheetPr codeName="Sheet9"/>
  <dimension ref="A1:V2735"/>
  <sheetViews>
    <sheetView tabSelected="1" view="pageLayout" topLeftCell="A310" zoomScaleNormal="100" workbookViewId="0">
      <selection activeCell="I28" sqref="I28"/>
    </sheetView>
  </sheetViews>
  <sheetFormatPr defaultColWidth="12.54296875" defaultRowHeight="14.5" x14ac:dyDescent="0.35"/>
  <cols>
    <col min="1" max="16384" width="12.54296875" style="7"/>
  </cols>
  <sheetData>
    <row r="1" spans="1:10" x14ac:dyDescent="0.35">
      <c r="B1" s="1" t="s">
        <v>0</v>
      </c>
      <c r="C1" s="2"/>
      <c r="D1" s="3" t="s">
        <v>1</v>
      </c>
      <c r="E1" s="4"/>
      <c r="F1" s="5" t="s">
        <v>42</v>
      </c>
    </row>
    <row r="4" spans="1:10" x14ac:dyDescent="0.35">
      <c r="B4" s="52">
        <v>1</v>
      </c>
      <c r="C4" s="25"/>
      <c r="D4" s="25"/>
      <c r="E4" s="25"/>
      <c r="F4" s="25"/>
      <c r="G4" s="25"/>
      <c r="H4" s="25"/>
      <c r="I4" s="11" t="s">
        <v>41</v>
      </c>
      <c r="J4" s="11" t="s">
        <v>40</v>
      </c>
    </row>
    <row r="5" spans="1:10" x14ac:dyDescent="0.35">
      <c r="B5" s="11" t="s">
        <v>2</v>
      </c>
      <c r="C5" s="12">
        <v>44611</v>
      </c>
      <c r="F5" s="11" t="s">
        <v>3</v>
      </c>
      <c r="G5" s="14" t="s">
        <v>5</v>
      </c>
      <c r="I5" s="13" t="s">
        <v>4</v>
      </c>
      <c r="J5" s="14" t="s">
        <v>5</v>
      </c>
    </row>
    <row r="6" spans="1:10" x14ac:dyDescent="0.35">
      <c r="B6" s="4" t="s">
        <v>6</v>
      </c>
      <c r="C6" s="15" t="s">
        <v>116</v>
      </c>
      <c r="F6" s="11" t="s">
        <v>7</v>
      </c>
      <c r="G6" s="13" t="s">
        <v>4</v>
      </c>
    </row>
    <row r="7" spans="1:10" x14ac:dyDescent="0.35">
      <c r="B7" s="11" t="s">
        <v>8</v>
      </c>
      <c r="C7" s="15" t="s">
        <v>88</v>
      </c>
      <c r="D7" s="16" t="s">
        <v>89</v>
      </c>
      <c r="E7" s="15"/>
      <c r="F7" s="4" t="s">
        <v>105</v>
      </c>
      <c r="G7" s="9" t="s">
        <v>45</v>
      </c>
      <c r="I7" s="14"/>
    </row>
    <row r="8" spans="1:10" x14ac:dyDescent="0.35">
      <c r="B8" s="11" t="s">
        <v>10</v>
      </c>
      <c r="C8" s="15" t="s">
        <v>118</v>
      </c>
      <c r="D8" s="16" t="s">
        <v>117</v>
      </c>
      <c r="E8" s="15"/>
      <c r="F8" s="4" t="s">
        <v>11</v>
      </c>
      <c r="G8" s="9" t="s">
        <v>104</v>
      </c>
      <c r="I8" s="14"/>
    </row>
    <row r="9" spans="1:10" x14ac:dyDescent="0.35">
      <c r="B9" s="11" t="s">
        <v>12</v>
      </c>
      <c r="C9" s="15">
        <v>35000</v>
      </c>
      <c r="D9" s="4" t="s">
        <v>13</v>
      </c>
      <c r="E9" s="15"/>
      <c r="F9" s="11" t="s">
        <v>14</v>
      </c>
      <c r="G9" s="15">
        <v>4</v>
      </c>
      <c r="I9" s="14"/>
    </row>
    <row r="10" spans="1:10" x14ac:dyDescent="0.35">
      <c r="B10" s="11" t="s">
        <v>12</v>
      </c>
      <c r="C10" s="17">
        <f>C9*0.3048</f>
        <v>10668</v>
      </c>
      <c r="D10" s="11" t="s">
        <v>15</v>
      </c>
      <c r="E10" s="15"/>
      <c r="F10" s="16"/>
      <c r="I10" s="14"/>
    </row>
    <row r="11" spans="1:10" x14ac:dyDescent="0.35">
      <c r="C11" s="4"/>
      <c r="G11" s="4"/>
      <c r="H11" s="4"/>
    </row>
    <row r="12" spans="1:10" x14ac:dyDescent="0.35">
      <c r="A12" s="4"/>
      <c r="B12" s="4"/>
      <c r="C12" s="4"/>
      <c r="D12" s="4"/>
      <c r="E12" s="4"/>
      <c r="F12" s="4"/>
      <c r="G12" s="4"/>
      <c r="H12" s="4"/>
    </row>
    <row r="13" spans="1:10" x14ac:dyDescent="0.35">
      <c r="B13" s="18" t="s">
        <v>21</v>
      </c>
      <c r="C13" s="18" t="s">
        <v>21</v>
      </c>
      <c r="D13" s="4" t="s">
        <v>22</v>
      </c>
      <c r="E13" s="4" t="s">
        <v>23</v>
      </c>
      <c r="F13" s="4" t="s">
        <v>24</v>
      </c>
      <c r="G13" s="4" t="s">
        <v>25</v>
      </c>
      <c r="H13" s="4" t="s">
        <v>19</v>
      </c>
      <c r="I13" s="4" t="s">
        <v>20</v>
      </c>
    </row>
    <row r="14" spans="1:10" x14ac:dyDescent="0.35">
      <c r="B14" s="10" t="s">
        <v>32</v>
      </c>
      <c r="C14" s="4" t="s">
        <v>33</v>
      </c>
      <c r="D14" s="4" t="s">
        <v>43</v>
      </c>
      <c r="E14" s="4" t="s">
        <v>43</v>
      </c>
      <c r="F14" s="4" t="s">
        <v>43</v>
      </c>
      <c r="G14" s="4" t="s">
        <v>43</v>
      </c>
      <c r="H14" s="4" t="s">
        <v>34</v>
      </c>
      <c r="I14" s="18" t="s">
        <v>35</v>
      </c>
    </row>
    <row r="15" spans="1:10" x14ac:dyDescent="0.35">
      <c r="B15" s="19" t="s">
        <v>119</v>
      </c>
      <c r="C15" s="20">
        <f>LEFT(B15,2)*60+RIGHT(B15,2)</f>
        <v>171</v>
      </c>
      <c r="D15" s="27">
        <v>-53.503</v>
      </c>
      <c r="E15" s="27">
        <v>144.79400000000001</v>
      </c>
      <c r="F15" s="27">
        <v>-53.872</v>
      </c>
      <c r="G15" s="27">
        <v>144.71799999999999</v>
      </c>
      <c r="H15" s="9">
        <v>470</v>
      </c>
      <c r="I15" s="9">
        <v>187</v>
      </c>
    </row>
    <row r="18" spans="2:11" x14ac:dyDescent="0.35">
      <c r="B18" s="4"/>
      <c r="C18" s="4" t="s">
        <v>16</v>
      </c>
      <c r="D18" s="4" t="s">
        <v>17</v>
      </c>
      <c r="E18" s="11"/>
      <c r="F18" s="11"/>
      <c r="G18" s="11"/>
      <c r="H18" s="4"/>
      <c r="I18" s="4"/>
      <c r="J18" s="25"/>
    </row>
    <row r="19" spans="2:11" x14ac:dyDescent="0.35">
      <c r="B19" s="4" t="s">
        <v>18</v>
      </c>
      <c r="C19" s="4" t="s">
        <v>18</v>
      </c>
      <c r="D19" s="4" t="s">
        <v>18</v>
      </c>
      <c r="E19" s="4" t="s">
        <v>18</v>
      </c>
      <c r="F19" s="4" t="s">
        <v>18</v>
      </c>
      <c r="G19" s="4" t="s">
        <v>18</v>
      </c>
      <c r="H19" s="4" t="s">
        <v>18</v>
      </c>
      <c r="I19" s="4" t="s">
        <v>19</v>
      </c>
      <c r="J19" s="4" t="s">
        <v>19</v>
      </c>
      <c r="K19" s="4" t="s">
        <v>20</v>
      </c>
    </row>
    <row r="20" spans="2:11" x14ac:dyDescent="0.35">
      <c r="B20" s="4" t="s">
        <v>26</v>
      </c>
      <c r="C20" s="4" t="s">
        <v>27</v>
      </c>
      <c r="D20" s="4" t="s">
        <v>27</v>
      </c>
      <c r="E20" s="4" t="s">
        <v>28</v>
      </c>
      <c r="F20" s="4" t="s">
        <v>28</v>
      </c>
      <c r="G20" s="4" t="s">
        <v>29</v>
      </c>
      <c r="H20" s="4" t="s">
        <v>30</v>
      </c>
      <c r="I20" s="4" t="s">
        <v>31</v>
      </c>
      <c r="J20" s="4" t="s">
        <v>31</v>
      </c>
      <c r="K20" s="4" t="s">
        <v>31</v>
      </c>
    </row>
    <row r="21" spans="2:11" x14ac:dyDescent="0.35">
      <c r="B21" s="18" t="s">
        <v>36</v>
      </c>
      <c r="C21" s="4" t="s">
        <v>37</v>
      </c>
      <c r="D21" s="4" t="s">
        <v>37</v>
      </c>
      <c r="E21" s="11" t="s">
        <v>34</v>
      </c>
      <c r="F21" s="11" t="s">
        <v>38</v>
      </c>
      <c r="G21" s="18" t="s">
        <v>35</v>
      </c>
      <c r="H21" s="18" t="s">
        <v>35</v>
      </c>
      <c r="I21" s="4" t="s">
        <v>34</v>
      </c>
      <c r="J21" s="4" t="s">
        <v>39</v>
      </c>
      <c r="K21" s="18" t="s">
        <v>36</v>
      </c>
    </row>
    <row r="22" spans="2:11" x14ac:dyDescent="0.35">
      <c r="B22" s="20">
        <f>DEGREES(ACOS(SIN(RADIANS(D15))*SIN(RADIANS(F15))+COS(RADIANS(D15))*COS(RADIANS(F15))*COS(ABS(RADIANS(G15-E15)))))</f>
        <v>0.37173448408141624</v>
      </c>
      <c r="C22" s="22">
        <f>B22/360*40000/1.852</f>
        <v>22.302284862096002</v>
      </c>
      <c r="D22" s="22">
        <f>B22/360*2*PI()*6371/1.852</f>
        <v>22.319108363221364</v>
      </c>
      <c r="E22" s="23">
        <f>C22/(C15/3600)</f>
        <v>469.52178657044215</v>
      </c>
      <c r="F22" s="23">
        <f>E22*1.852</f>
        <v>869.55434872845888</v>
      </c>
      <c r="G22" s="23">
        <f>IF(G15&lt;E15,360-DEGREES(ACOS((SIN(RADIANS(F15))-SIN(RADIANS(D15))*COS(RADIANS(B22)))/(COS(RADIANS(D15))*SIN(RADIANS(B22))))),"")</f>
        <v>186.92332342189701</v>
      </c>
      <c r="H22" s="23" t="str">
        <f>IF(G15&gt;=E15,DEGREES(ACOS((SIN(RADIANS(F15))-SIN(RADIANS(D15))*COS(RADIANS(B22)))/(COS(RADIANS(D15))*SIN(RADIANS(B22))))),"")</f>
        <v/>
      </c>
      <c r="I22" s="23">
        <f>E22-H15</f>
        <v>-0.4782134295578544</v>
      </c>
      <c r="J22" s="24">
        <f>(E22-H15)/H15</f>
        <v>-1.0174753820379882E-3</v>
      </c>
      <c r="K22" s="23">
        <f>IF(G22="",H22-I15,G22-I15)</f>
        <v>-7.6676578102990334E-2</v>
      </c>
    </row>
    <row r="34" spans="1:10" x14ac:dyDescent="0.35">
      <c r="B34" s="1" t="s">
        <v>0</v>
      </c>
      <c r="C34" s="2"/>
      <c r="D34" s="3" t="s">
        <v>1</v>
      </c>
      <c r="E34" s="4"/>
      <c r="F34" s="5" t="s">
        <v>42</v>
      </c>
    </row>
    <row r="37" spans="1:10" x14ac:dyDescent="0.35">
      <c r="B37" s="52">
        <v>2</v>
      </c>
      <c r="C37" s="25"/>
      <c r="D37" s="25"/>
      <c r="E37" s="25"/>
      <c r="F37" s="25"/>
      <c r="G37" s="25"/>
      <c r="H37" s="25"/>
      <c r="I37" s="11" t="s">
        <v>41</v>
      </c>
      <c r="J37" s="11" t="s">
        <v>40</v>
      </c>
    </row>
    <row r="38" spans="1:10" x14ac:dyDescent="0.35">
      <c r="B38" s="11" t="s">
        <v>2</v>
      </c>
      <c r="C38" s="12">
        <v>44612</v>
      </c>
      <c r="F38" s="11" t="s">
        <v>3</v>
      </c>
      <c r="G38" s="13" t="s">
        <v>4</v>
      </c>
      <c r="I38" s="13" t="s">
        <v>4</v>
      </c>
      <c r="J38" s="14" t="s">
        <v>5</v>
      </c>
    </row>
    <row r="39" spans="1:10" x14ac:dyDescent="0.35">
      <c r="B39" s="4" t="s">
        <v>6</v>
      </c>
      <c r="C39" s="15" t="s">
        <v>116</v>
      </c>
      <c r="F39" s="11" t="s">
        <v>7</v>
      </c>
      <c r="G39" s="13" t="s">
        <v>4</v>
      </c>
    </row>
    <row r="40" spans="1:10" x14ac:dyDescent="0.35">
      <c r="B40" s="11" t="s">
        <v>8</v>
      </c>
      <c r="C40" s="15" t="s">
        <v>88</v>
      </c>
      <c r="D40" s="16" t="s">
        <v>89</v>
      </c>
      <c r="E40" s="15"/>
      <c r="F40" s="4" t="s">
        <v>105</v>
      </c>
      <c r="G40" s="9" t="s">
        <v>45</v>
      </c>
      <c r="I40" s="14"/>
    </row>
    <row r="41" spans="1:10" x14ac:dyDescent="0.35">
      <c r="B41" s="11" t="s">
        <v>10</v>
      </c>
      <c r="C41" s="15" t="s">
        <v>118</v>
      </c>
      <c r="D41" s="16" t="s">
        <v>117</v>
      </c>
      <c r="E41" s="15"/>
      <c r="F41" s="4" t="s">
        <v>11</v>
      </c>
      <c r="G41" s="9" t="s">
        <v>45</v>
      </c>
      <c r="I41" s="14"/>
    </row>
    <row r="42" spans="1:10" x14ac:dyDescent="0.35">
      <c r="B42" s="11" t="s">
        <v>12</v>
      </c>
      <c r="C42" s="15">
        <v>28544</v>
      </c>
      <c r="D42" s="4" t="s">
        <v>13</v>
      </c>
      <c r="E42" s="15"/>
      <c r="F42" s="11" t="s">
        <v>14</v>
      </c>
      <c r="G42" s="15">
        <v>4</v>
      </c>
      <c r="I42" s="14"/>
    </row>
    <row r="43" spans="1:10" x14ac:dyDescent="0.35">
      <c r="B43" s="11" t="s">
        <v>12</v>
      </c>
      <c r="C43" s="17">
        <f>C42*0.3048</f>
        <v>8700.2111999999997</v>
      </c>
      <c r="D43" s="11" t="s">
        <v>15</v>
      </c>
      <c r="E43" s="15"/>
      <c r="F43" s="16"/>
      <c r="I43" s="14"/>
    </row>
    <row r="44" spans="1:10" x14ac:dyDescent="0.35">
      <c r="C44" s="4"/>
      <c r="G44" s="4"/>
      <c r="H44" s="4"/>
    </row>
    <row r="45" spans="1:10" x14ac:dyDescent="0.35">
      <c r="A45" s="4"/>
      <c r="B45" s="4"/>
      <c r="C45" s="4"/>
      <c r="D45" s="4"/>
      <c r="E45" s="4"/>
      <c r="F45" s="4"/>
      <c r="G45" s="4"/>
      <c r="H45" s="4"/>
    </row>
    <row r="46" spans="1:10" x14ac:dyDescent="0.35">
      <c r="B46" s="18" t="s">
        <v>21</v>
      </c>
      <c r="C46" s="18" t="s">
        <v>21</v>
      </c>
      <c r="D46" s="4" t="s">
        <v>22</v>
      </c>
      <c r="E46" s="4" t="s">
        <v>23</v>
      </c>
      <c r="F46" s="4" t="s">
        <v>24</v>
      </c>
      <c r="G46" s="4" t="s">
        <v>25</v>
      </c>
      <c r="H46" s="4" t="s">
        <v>19</v>
      </c>
      <c r="I46" s="4" t="s">
        <v>20</v>
      </c>
    </row>
    <row r="47" spans="1:10" x14ac:dyDescent="0.35">
      <c r="B47" s="10" t="s">
        <v>32</v>
      </c>
      <c r="C47" s="4" t="s">
        <v>33</v>
      </c>
      <c r="D47" s="4" t="s">
        <v>43</v>
      </c>
      <c r="E47" s="4" t="s">
        <v>43</v>
      </c>
      <c r="F47" s="4" t="s">
        <v>43</v>
      </c>
      <c r="G47" s="4" t="s">
        <v>43</v>
      </c>
      <c r="H47" s="4" t="s">
        <v>34</v>
      </c>
      <c r="I47" s="18" t="s">
        <v>35</v>
      </c>
    </row>
    <row r="48" spans="1:10" x14ac:dyDescent="0.35">
      <c r="B48" s="19" t="s">
        <v>120</v>
      </c>
      <c r="C48" s="20">
        <f>LEFT(B48,2)*60+RIGHT(B48,2)</f>
        <v>116</v>
      </c>
      <c r="D48" s="27">
        <v>-70.896000000000001</v>
      </c>
      <c r="E48" s="27">
        <v>168.12309999999999</v>
      </c>
      <c r="F48" s="27">
        <v>-71.174000000000007</v>
      </c>
      <c r="G48" s="27">
        <v>168.35</v>
      </c>
      <c r="H48" s="9">
        <v>539</v>
      </c>
      <c r="I48" s="9">
        <v>165</v>
      </c>
    </row>
    <row r="51" spans="2:11" x14ac:dyDescent="0.35">
      <c r="B51" s="4"/>
      <c r="C51" s="4" t="s">
        <v>16</v>
      </c>
      <c r="D51" s="4" t="s">
        <v>17</v>
      </c>
      <c r="E51" s="11"/>
      <c r="F51" s="11"/>
      <c r="G51" s="11"/>
      <c r="H51" s="4"/>
      <c r="I51" s="4"/>
      <c r="J51" s="25"/>
    </row>
    <row r="52" spans="2:11" x14ac:dyDescent="0.35">
      <c r="B52" s="4" t="s">
        <v>18</v>
      </c>
      <c r="C52" s="4" t="s">
        <v>18</v>
      </c>
      <c r="D52" s="4" t="s">
        <v>18</v>
      </c>
      <c r="E52" s="4" t="s">
        <v>18</v>
      </c>
      <c r="F52" s="4" t="s">
        <v>18</v>
      </c>
      <c r="G52" s="4" t="s">
        <v>18</v>
      </c>
      <c r="H52" s="4" t="s">
        <v>18</v>
      </c>
      <c r="I52" s="4" t="s">
        <v>19</v>
      </c>
      <c r="J52" s="4" t="s">
        <v>19</v>
      </c>
      <c r="K52" s="4" t="s">
        <v>20</v>
      </c>
    </row>
    <row r="53" spans="2:11" x14ac:dyDescent="0.35">
      <c r="B53" s="4" t="s">
        <v>26</v>
      </c>
      <c r="C53" s="4" t="s">
        <v>27</v>
      </c>
      <c r="D53" s="4" t="s">
        <v>27</v>
      </c>
      <c r="E53" s="4" t="s">
        <v>28</v>
      </c>
      <c r="F53" s="4" t="s">
        <v>28</v>
      </c>
      <c r="G53" s="4" t="s">
        <v>29</v>
      </c>
      <c r="H53" s="4" t="s">
        <v>30</v>
      </c>
      <c r="I53" s="4" t="s">
        <v>31</v>
      </c>
      <c r="J53" s="4" t="s">
        <v>31</v>
      </c>
      <c r="K53" s="4" t="s">
        <v>31</v>
      </c>
    </row>
    <row r="54" spans="2:11" x14ac:dyDescent="0.35">
      <c r="B54" s="18" t="s">
        <v>36</v>
      </c>
      <c r="C54" s="4" t="s">
        <v>37</v>
      </c>
      <c r="D54" s="4" t="s">
        <v>37</v>
      </c>
      <c r="E54" s="11" t="s">
        <v>34</v>
      </c>
      <c r="F54" s="11" t="s">
        <v>38</v>
      </c>
      <c r="G54" s="18" t="s">
        <v>35</v>
      </c>
      <c r="H54" s="18" t="s">
        <v>35</v>
      </c>
      <c r="I54" s="4" t="s">
        <v>34</v>
      </c>
      <c r="J54" s="4" t="s">
        <v>39</v>
      </c>
      <c r="K54" s="18" t="s">
        <v>36</v>
      </c>
    </row>
    <row r="55" spans="2:11" x14ac:dyDescent="0.35">
      <c r="B55" s="20">
        <f>DEGREES(ACOS(SIN(RADIANS(D48))*SIN(RADIANS(F48))+COS(RADIANS(D48))*COS(RADIANS(F48))*COS(ABS(RADIANS(G48-E48)))))</f>
        <v>0.28761319629454407</v>
      </c>
      <c r="C55" s="22">
        <f>B55/360*40000/1.852</f>
        <v>17.255411344765061</v>
      </c>
      <c r="D55" s="22">
        <f>B55/360*2*PI()*6371/1.852</f>
        <v>17.268427788325539</v>
      </c>
      <c r="E55" s="23">
        <f>C55/(C48/3600)</f>
        <v>535.51276587201914</v>
      </c>
      <c r="F55" s="23">
        <f>E55*1.852</f>
        <v>991.76964239497954</v>
      </c>
      <c r="G55" s="23" t="str">
        <f>IF(G48&lt;E48,360-DEGREES(ACOS((SIN(RADIANS(F48))-SIN(RADIANS(D48))*COS(RADIANS(B55)))/(COS(RADIANS(D48))*SIN(RADIANS(B55))))),"")</f>
        <v/>
      </c>
      <c r="H55" s="23">
        <f>IF(G48&gt;=E48,DEGREES(ACOS((SIN(RADIANS(F48))-SIN(RADIANS(D48))*COS(RADIANS(B55)))/(COS(RADIANS(D48))*SIN(RADIANS(B55))))),"")</f>
        <v>165.25148618492395</v>
      </c>
      <c r="I55" s="23">
        <f>E55-H48</f>
        <v>-3.4872341279808552</v>
      </c>
      <c r="J55" s="24">
        <f>(E55-H48)/H48</f>
        <v>-6.469822129834611E-3</v>
      </c>
      <c r="K55" s="23">
        <f>IF(G55="",H55-I48,G55-I48)</f>
        <v>0.25148618492394803</v>
      </c>
    </row>
    <row r="67" spans="1:10" x14ac:dyDescent="0.35">
      <c r="B67" s="1" t="s">
        <v>0</v>
      </c>
      <c r="C67" s="2"/>
      <c r="D67" s="3" t="s">
        <v>1</v>
      </c>
      <c r="E67" s="4"/>
      <c r="F67" s="5" t="s">
        <v>42</v>
      </c>
    </row>
    <row r="70" spans="1:10" x14ac:dyDescent="0.35">
      <c r="B70" s="52">
        <v>3</v>
      </c>
      <c r="C70" s="25"/>
      <c r="D70" s="25"/>
      <c r="E70" s="25"/>
      <c r="F70" s="25"/>
      <c r="G70" s="25"/>
      <c r="H70" s="25"/>
      <c r="I70" s="11" t="s">
        <v>41</v>
      </c>
      <c r="J70" s="11" t="s">
        <v>40</v>
      </c>
    </row>
    <row r="71" spans="1:10" x14ac:dyDescent="0.35">
      <c r="B71" s="11" t="s">
        <v>2</v>
      </c>
      <c r="C71" s="12">
        <v>44650</v>
      </c>
      <c r="F71" s="11" t="s">
        <v>3</v>
      </c>
      <c r="G71" s="13" t="s">
        <v>4</v>
      </c>
      <c r="I71" s="13" t="s">
        <v>4</v>
      </c>
      <c r="J71" s="14" t="s">
        <v>5</v>
      </c>
    </row>
    <row r="72" spans="1:10" x14ac:dyDescent="0.35">
      <c r="B72" s="4" t="s">
        <v>6</v>
      </c>
      <c r="C72" s="15" t="s">
        <v>151</v>
      </c>
      <c r="F72" s="11" t="s">
        <v>7</v>
      </c>
      <c r="G72" s="14" t="s">
        <v>5</v>
      </c>
    </row>
    <row r="73" spans="1:10" x14ac:dyDescent="0.35">
      <c r="B73" s="11" t="s">
        <v>8</v>
      </c>
      <c r="C73" s="15" t="s">
        <v>152</v>
      </c>
      <c r="D73" s="16" t="s">
        <v>154</v>
      </c>
      <c r="E73" s="15"/>
      <c r="F73" s="4" t="s">
        <v>105</v>
      </c>
      <c r="G73" s="9" t="s">
        <v>156</v>
      </c>
      <c r="I73" s="14"/>
    </row>
    <row r="74" spans="1:10" x14ac:dyDescent="0.35">
      <c r="B74" s="11" t="s">
        <v>10</v>
      </c>
      <c r="C74" s="15" t="s">
        <v>153</v>
      </c>
      <c r="D74" s="16" t="s">
        <v>155</v>
      </c>
      <c r="E74" s="15"/>
      <c r="F74" s="4" t="s">
        <v>11</v>
      </c>
      <c r="G74" s="9" t="s">
        <v>157</v>
      </c>
      <c r="I74" s="14"/>
    </row>
    <row r="75" spans="1:10" x14ac:dyDescent="0.35">
      <c r="B75" s="11" t="s">
        <v>12</v>
      </c>
      <c r="C75" s="15">
        <v>36000</v>
      </c>
      <c r="D75" s="4" t="s">
        <v>13</v>
      </c>
      <c r="E75" s="15"/>
      <c r="F75" s="11" t="s">
        <v>14</v>
      </c>
      <c r="G75" s="15">
        <v>4</v>
      </c>
      <c r="I75" s="14"/>
    </row>
    <row r="76" spans="1:10" x14ac:dyDescent="0.35">
      <c r="B76" s="11" t="s">
        <v>12</v>
      </c>
      <c r="C76" s="17">
        <f>C75*0.3048</f>
        <v>10972.800000000001</v>
      </c>
      <c r="D76" s="11" t="s">
        <v>15</v>
      </c>
      <c r="E76" s="15"/>
      <c r="F76" s="16"/>
      <c r="I76" s="14"/>
    </row>
    <row r="77" spans="1:10" x14ac:dyDescent="0.35">
      <c r="C77" s="4"/>
      <c r="G77" s="4"/>
      <c r="H77" s="4"/>
    </row>
    <row r="78" spans="1:10" x14ac:dyDescent="0.35">
      <c r="A78" s="4"/>
      <c r="B78" s="4"/>
      <c r="C78" s="4"/>
      <c r="D78" s="4"/>
      <c r="E78" s="4"/>
      <c r="F78" s="4"/>
      <c r="G78" s="4"/>
      <c r="H78" s="4"/>
    </row>
    <row r="79" spans="1:10" x14ac:dyDescent="0.35">
      <c r="B79" s="18" t="s">
        <v>21</v>
      </c>
      <c r="C79" s="18" t="s">
        <v>21</v>
      </c>
      <c r="D79" s="4" t="s">
        <v>22</v>
      </c>
      <c r="E79" s="4" t="s">
        <v>23</v>
      </c>
      <c r="F79" s="4" t="s">
        <v>24</v>
      </c>
      <c r="G79" s="4" t="s">
        <v>25</v>
      </c>
      <c r="H79" s="4" t="s">
        <v>19</v>
      </c>
      <c r="I79" s="4" t="s">
        <v>20</v>
      </c>
    </row>
    <row r="80" spans="1:10" x14ac:dyDescent="0.35">
      <c r="B80" s="10" t="s">
        <v>32</v>
      </c>
      <c r="C80" s="4" t="s">
        <v>33</v>
      </c>
      <c r="D80" s="4" t="s">
        <v>43</v>
      </c>
      <c r="E80" s="4" t="s">
        <v>43</v>
      </c>
      <c r="F80" s="4" t="s">
        <v>43</v>
      </c>
      <c r="G80" s="4" t="s">
        <v>43</v>
      </c>
      <c r="H80" s="4" t="s">
        <v>34</v>
      </c>
      <c r="I80" s="18" t="s">
        <v>35</v>
      </c>
    </row>
    <row r="81" spans="2:11" x14ac:dyDescent="0.35">
      <c r="B81" s="19" t="s">
        <v>158</v>
      </c>
      <c r="C81" s="20">
        <f>LEFT(B81,2)*60+RIGHT(B81,2)</f>
        <v>159</v>
      </c>
      <c r="D81" s="27">
        <v>29.831</v>
      </c>
      <c r="E81" s="27">
        <v>-142.101</v>
      </c>
      <c r="F81" s="27">
        <v>30.015999999999998</v>
      </c>
      <c r="G81" s="27">
        <v>-141.744</v>
      </c>
      <c r="H81" s="9">
        <v>490</v>
      </c>
      <c r="I81" s="9">
        <v>59</v>
      </c>
    </row>
    <row r="84" spans="2:11" x14ac:dyDescent="0.35">
      <c r="B84" s="4"/>
      <c r="C84" s="4" t="s">
        <v>16</v>
      </c>
      <c r="D84" s="4" t="s">
        <v>17</v>
      </c>
      <c r="E84" s="11"/>
      <c r="F84" s="11"/>
      <c r="G84" s="11"/>
      <c r="H84" s="4"/>
      <c r="I84" s="4"/>
      <c r="J84" s="25"/>
    </row>
    <row r="85" spans="2:11" x14ac:dyDescent="0.35">
      <c r="B85" s="4" t="s">
        <v>18</v>
      </c>
      <c r="C85" s="4" t="s">
        <v>18</v>
      </c>
      <c r="D85" s="4" t="s">
        <v>18</v>
      </c>
      <c r="E85" s="4" t="s">
        <v>18</v>
      </c>
      <c r="F85" s="4" t="s">
        <v>18</v>
      </c>
      <c r="G85" s="4" t="s">
        <v>18</v>
      </c>
      <c r="H85" s="4" t="s">
        <v>18</v>
      </c>
      <c r="I85" s="4" t="s">
        <v>19</v>
      </c>
      <c r="J85" s="4" t="s">
        <v>19</v>
      </c>
      <c r="K85" s="4" t="s">
        <v>20</v>
      </c>
    </row>
    <row r="86" spans="2:11" x14ac:dyDescent="0.35">
      <c r="B86" s="4" t="s">
        <v>26</v>
      </c>
      <c r="C86" s="4" t="s">
        <v>27</v>
      </c>
      <c r="D86" s="4" t="s">
        <v>27</v>
      </c>
      <c r="E86" s="4" t="s">
        <v>28</v>
      </c>
      <c r="F86" s="4" t="s">
        <v>28</v>
      </c>
      <c r="G86" s="4" t="s">
        <v>29</v>
      </c>
      <c r="H86" s="4" t="s">
        <v>30</v>
      </c>
      <c r="I86" s="4" t="s">
        <v>31</v>
      </c>
      <c r="J86" s="4" t="s">
        <v>31</v>
      </c>
      <c r="K86" s="4" t="s">
        <v>31</v>
      </c>
    </row>
    <row r="87" spans="2:11" x14ac:dyDescent="0.35">
      <c r="B87" s="18" t="s">
        <v>36</v>
      </c>
      <c r="C87" s="4" t="s">
        <v>37</v>
      </c>
      <c r="D87" s="4" t="s">
        <v>37</v>
      </c>
      <c r="E87" s="11" t="s">
        <v>34</v>
      </c>
      <c r="F87" s="11" t="s">
        <v>38</v>
      </c>
      <c r="G87" s="18" t="s">
        <v>35</v>
      </c>
      <c r="H87" s="18" t="s">
        <v>35</v>
      </c>
      <c r="I87" s="4" t="s">
        <v>34</v>
      </c>
      <c r="J87" s="4" t="s">
        <v>39</v>
      </c>
      <c r="K87" s="18" t="s">
        <v>36</v>
      </c>
    </row>
    <row r="88" spans="2:11" x14ac:dyDescent="0.35">
      <c r="B88" s="20">
        <f>DEGREES(ACOS(SIN(RADIANS(D81))*SIN(RADIANS(F81))+COS(RADIANS(D81))*COS(RADIANS(F81))*COS(ABS(RADIANS(G81-E81)))))</f>
        <v>0.36049793650293582</v>
      </c>
      <c r="C88" s="22">
        <f>B88/360*40000/1.852</f>
        <v>21.628145938501071</v>
      </c>
      <c r="D88" s="22">
        <f>B88/360*2*PI()*6371/1.852</f>
        <v>21.644460909804938</v>
      </c>
      <c r="E88" s="23">
        <f>C88/(C81/3600)</f>
        <v>489.69387030568464</v>
      </c>
      <c r="F88" s="23">
        <f>E88*1.852</f>
        <v>906.91304780612802</v>
      </c>
      <c r="G88" s="23" t="str">
        <f>IF(G81&lt;E81,360-DEGREES(ACOS((SIN(RADIANS(F81))-SIN(RADIANS(D81))*COS(RADIANS(B88)))/(COS(RADIANS(D81))*SIN(RADIANS(B88))))),"")</f>
        <v/>
      </c>
      <c r="H88" s="23">
        <f>IF(G81&gt;=E81,DEGREES(ACOS((SIN(RADIANS(F81))-SIN(RADIANS(D81))*COS(RADIANS(B88)))/(COS(RADIANS(D81))*SIN(RADIANS(B88))))),"")</f>
        <v>59.035261009375084</v>
      </c>
      <c r="I88" s="23">
        <f>E88-H81</f>
        <v>-0.3061296943153593</v>
      </c>
      <c r="J88" s="24">
        <f>(E88-H81)/H81</f>
        <v>-6.247544781946108E-4</v>
      </c>
      <c r="K88" s="23">
        <f>IF(G88="",H88-I81,G88-I81)</f>
        <v>3.5261009375084029E-2</v>
      </c>
    </row>
    <row r="100" spans="1:10" x14ac:dyDescent="0.35">
      <c r="B100" s="1" t="s">
        <v>0</v>
      </c>
      <c r="C100" s="2"/>
      <c r="D100" s="3" t="s">
        <v>1</v>
      </c>
      <c r="E100" s="4"/>
      <c r="F100" s="5" t="s">
        <v>42</v>
      </c>
    </row>
    <row r="103" spans="1:10" x14ac:dyDescent="0.35">
      <c r="B103" s="52">
        <v>4</v>
      </c>
      <c r="C103" s="25"/>
      <c r="D103" s="25"/>
      <c r="E103" s="25"/>
      <c r="F103" s="25"/>
      <c r="G103" s="25"/>
      <c r="H103" s="25"/>
      <c r="I103" s="11" t="s">
        <v>41</v>
      </c>
      <c r="J103" s="11" t="s">
        <v>40</v>
      </c>
    </row>
    <row r="104" spans="1:10" x14ac:dyDescent="0.35">
      <c r="B104" s="11" t="s">
        <v>2</v>
      </c>
      <c r="C104" s="12">
        <v>44650</v>
      </c>
      <c r="F104" s="11" t="s">
        <v>3</v>
      </c>
      <c r="G104" s="14" t="s">
        <v>5</v>
      </c>
      <c r="I104" s="13" t="s">
        <v>4</v>
      </c>
      <c r="J104" s="14" t="s">
        <v>5</v>
      </c>
    </row>
    <row r="105" spans="1:10" x14ac:dyDescent="0.35">
      <c r="B105" s="4" t="s">
        <v>6</v>
      </c>
      <c r="C105" s="15" t="s">
        <v>133</v>
      </c>
      <c r="F105" s="11" t="s">
        <v>7</v>
      </c>
      <c r="G105" s="13" t="s">
        <v>4</v>
      </c>
    </row>
    <row r="106" spans="1:10" x14ac:dyDescent="0.35">
      <c r="B106" s="11" t="s">
        <v>8</v>
      </c>
      <c r="C106" s="15" t="s">
        <v>159</v>
      </c>
      <c r="D106" s="16" t="s">
        <v>103</v>
      </c>
      <c r="E106" s="15"/>
      <c r="F106" s="4" t="s">
        <v>105</v>
      </c>
      <c r="G106" s="9" t="s">
        <v>45</v>
      </c>
      <c r="I106" s="14"/>
    </row>
    <row r="107" spans="1:10" x14ac:dyDescent="0.35">
      <c r="B107" s="11" t="s">
        <v>10</v>
      </c>
      <c r="C107" s="15" t="s">
        <v>160</v>
      </c>
      <c r="D107" s="16" t="s">
        <v>161</v>
      </c>
      <c r="E107" s="15"/>
      <c r="F107" s="4" t="s">
        <v>11</v>
      </c>
      <c r="G107" s="9" t="s">
        <v>156</v>
      </c>
      <c r="I107" s="14"/>
    </row>
    <row r="108" spans="1:10" x14ac:dyDescent="0.35">
      <c r="B108" s="11" t="s">
        <v>12</v>
      </c>
      <c r="C108" s="15">
        <v>37996</v>
      </c>
      <c r="D108" s="4" t="s">
        <v>13</v>
      </c>
      <c r="E108" s="15"/>
      <c r="F108" s="11" t="s">
        <v>14</v>
      </c>
      <c r="G108" s="15">
        <v>4</v>
      </c>
      <c r="I108" s="14"/>
    </row>
    <row r="109" spans="1:10" x14ac:dyDescent="0.35">
      <c r="B109" s="11" t="s">
        <v>12</v>
      </c>
      <c r="C109" s="17">
        <f>C108*0.3048</f>
        <v>11581.1808</v>
      </c>
      <c r="D109" s="11" t="s">
        <v>15</v>
      </c>
      <c r="E109" s="15"/>
      <c r="F109" s="16"/>
      <c r="I109" s="14"/>
    </row>
    <row r="110" spans="1:10" x14ac:dyDescent="0.35">
      <c r="C110" s="4"/>
      <c r="G110" s="4"/>
      <c r="H110" s="4"/>
    </row>
    <row r="111" spans="1:10" x14ac:dyDescent="0.35">
      <c r="A111" s="4"/>
      <c r="B111" s="4"/>
      <c r="C111" s="4"/>
      <c r="D111" s="4"/>
      <c r="E111" s="4"/>
      <c r="F111" s="4"/>
      <c r="G111" s="4"/>
      <c r="H111" s="4"/>
    </row>
    <row r="112" spans="1:10" x14ac:dyDescent="0.35">
      <c r="B112" s="18" t="s">
        <v>21</v>
      </c>
      <c r="C112" s="18" t="s">
        <v>21</v>
      </c>
      <c r="D112" s="4" t="s">
        <v>22</v>
      </c>
      <c r="E112" s="4" t="s">
        <v>23</v>
      </c>
      <c r="F112" s="4" t="s">
        <v>24</v>
      </c>
      <c r="G112" s="4" t="s">
        <v>25</v>
      </c>
      <c r="H112" s="4" t="s">
        <v>19</v>
      </c>
      <c r="I112" s="4" t="s">
        <v>20</v>
      </c>
    </row>
    <row r="113" spans="2:11" x14ac:dyDescent="0.35">
      <c r="B113" s="10" t="s">
        <v>32</v>
      </c>
      <c r="C113" s="4" t="s">
        <v>33</v>
      </c>
      <c r="D113" s="4" t="s">
        <v>43</v>
      </c>
      <c r="E113" s="4" t="s">
        <v>43</v>
      </c>
      <c r="F113" s="4" t="s">
        <v>43</v>
      </c>
      <c r="G113" s="4" t="s">
        <v>43</v>
      </c>
      <c r="H113" s="4" t="s">
        <v>34</v>
      </c>
      <c r="I113" s="18" t="s">
        <v>35</v>
      </c>
    </row>
    <row r="114" spans="2:11" x14ac:dyDescent="0.35">
      <c r="B114" s="19" t="s">
        <v>162</v>
      </c>
      <c r="C114" s="20">
        <f>LEFT(B114,2)*60+RIGHT(B114,2)</f>
        <v>177</v>
      </c>
      <c r="D114" s="27">
        <v>-52.55</v>
      </c>
      <c r="E114" s="27">
        <v>89.75</v>
      </c>
      <c r="F114" s="27">
        <v>-52.514000000000003</v>
      </c>
      <c r="G114" s="27">
        <v>89.188999999999993</v>
      </c>
      <c r="H114" s="9">
        <v>426</v>
      </c>
      <c r="I114" s="9">
        <v>276</v>
      </c>
    </row>
    <row r="117" spans="2:11" x14ac:dyDescent="0.35">
      <c r="B117" s="4"/>
      <c r="C117" s="4" t="s">
        <v>16</v>
      </c>
      <c r="D117" s="4" t="s">
        <v>17</v>
      </c>
      <c r="E117" s="11"/>
      <c r="F117" s="11"/>
      <c r="G117" s="11"/>
      <c r="H117" s="4"/>
      <c r="I117" s="4"/>
      <c r="J117" s="25"/>
    </row>
    <row r="118" spans="2:11" x14ac:dyDescent="0.35">
      <c r="B118" s="4" t="s">
        <v>18</v>
      </c>
      <c r="C118" s="4" t="s">
        <v>18</v>
      </c>
      <c r="D118" s="4" t="s">
        <v>18</v>
      </c>
      <c r="E118" s="4" t="s">
        <v>18</v>
      </c>
      <c r="F118" s="4" t="s">
        <v>18</v>
      </c>
      <c r="G118" s="4" t="s">
        <v>18</v>
      </c>
      <c r="H118" s="4" t="s">
        <v>18</v>
      </c>
      <c r="I118" s="4" t="s">
        <v>19</v>
      </c>
      <c r="J118" s="4" t="s">
        <v>19</v>
      </c>
      <c r="K118" s="4" t="s">
        <v>20</v>
      </c>
    </row>
    <row r="119" spans="2:11" x14ac:dyDescent="0.35">
      <c r="B119" s="4" t="s">
        <v>26</v>
      </c>
      <c r="C119" s="4" t="s">
        <v>27</v>
      </c>
      <c r="D119" s="4" t="s">
        <v>27</v>
      </c>
      <c r="E119" s="4" t="s">
        <v>28</v>
      </c>
      <c r="F119" s="4" t="s">
        <v>28</v>
      </c>
      <c r="G119" s="4" t="s">
        <v>29</v>
      </c>
      <c r="H119" s="4" t="s">
        <v>30</v>
      </c>
      <c r="I119" s="4" t="s">
        <v>31</v>
      </c>
      <c r="J119" s="4" t="s">
        <v>31</v>
      </c>
      <c r="K119" s="4" t="s">
        <v>31</v>
      </c>
    </row>
    <row r="120" spans="2:11" x14ac:dyDescent="0.35">
      <c r="B120" s="18" t="s">
        <v>36</v>
      </c>
      <c r="C120" s="4" t="s">
        <v>37</v>
      </c>
      <c r="D120" s="4" t="s">
        <v>37</v>
      </c>
      <c r="E120" s="11" t="s">
        <v>34</v>
      </c>
      <c r="F120" s="11" t="s">
        <v>38</v>
      </c>
      <c r="G120" s="18" t="s">
        <v>35</v>
      </c>
      <c r="H120" s="18" t="s">
        <v>35</v>
      </c>
      <c r="I120" s="4" t="s">
        <v>34</v>
      </c>
      <c r="J120" s="4" t="s">
        <v>39</v>
      </c>
      <c r="K120" s="18" t="s">
        <v>36</v>
      </c>
    </row>
    <row r="121" spans="2:11" x14ac:dyDescent="0.35">
      <c r="B121" s="20">
        <f>DEGREES(ACOS(SIN(RADIANS(D114))*SIN(RADIANS(F114))+COS(RADIANS(D114))*COS(RADIANS(F114))*COS(ABS(RADIANS(G114-E114)))))</f>
        <v>0.34315920144493617</v>
      </c>
      <c r="C121" s="22">
        <f>B121/360*40000/1.852</f>
        <v>20.587905054291827</v>
      </c>
      <c r="D121" s="22">
        <f>B121/360*2*PI()*6371/1.852</f>
        <v>20.603435330494076</v>
      </c>
      <c r="E121" s="23">
        <f>C121/(C114/3600)</f>
        <v>418.73705195169822</v>
      </c>
      <c r="F121" s="23">
        <f>E121*1.852</f>
        <v>775.50102021454518</v>
      </c>
      <c r="G121" s="23">
        <f>IF(G114&lt;E114,360-DEGREES(ACOS((SIN(RADIANS(F114))-SIN(RADIANS(D114))*COS(RADIANS(B121)))/(COS(RADIANS(D114))*SIN(RADIANS(B121))))),"")</f>
        <v>275.79914653325267</v>
      </c>
      <c r="H121" s="23" t="str">
        <f>IF(G114&gt;=E114,DEGREES(ACOS((SIN(RADIANS(F114))-SIN(RADIANS(D114))*COS(RADIANS(B121)))/(COS(RADIANS(D114))*SIN(RADIANS(B121))))),"")</f>
        <v/>
      </c>
      <c r="I121" s="23">
        <f>E121-H114</f>
        <v>-7.2629480483017801</v>
      </c>
      <c r="J121" s="24">
        <f>(E121-H114)/H114</f>
        <v>-1.7049173822304649E-2</v>
      </c>
      <c r="K121" s="23">
        <f>IF(G121="",H121-I114,G121-I114)</f>
        <v>-0.20085346674733273</v>
      </c>
    </row>
    <row r="122" spans="2:11" x14ac:dyDescent="0.35">
      <c r="J122" s="15" t="s">
        <v>163</v>
      </c>
    </row>
    <row r="133" spans="1:10" x14ac:dyDescent="0.35">
      <c r="B133" s="1" t="s">
        <v>0</v>
      </c>
      <c r="C133" s="2"/>
      <c r="D133" s="3" t="s">
        <v>1</v>
      </c>
      <c r="E133" s="4"/>
      <c r="F133" s="5" t="s">
        <v>42</v>
      </c>
    </row>
    <row r="136" spans="1:10" x14ac:dyDescent="0.35">
      <c r="B136" s="52">
        <v>5</v>
      </c>
      <c r="C136" s="25"/>
      <c r="D136" s="25"/>
      <c r="E136" s="25"/>
      <c r="F136" s="25"/>
      <c r="G136" s="25"/>
      <c r="H136" s="25"/>
      <c r="I136" s="11" t="s">
        <v>41</v>
      </c>
      <c r="J136" s="11" t="s">
        <v>40</v>
      </c>
    </row>
    <row r="137" spans="1:10" x14ac:dyDescent="0.35">
      <c r="B137" s="11" t="s">
        <v>2</v>
      </c>
      <c r="C137" s="12">
        <v>44651</v>
      </c>
      <c r="F137" s="11" t="s">
        <v>3</v>
      </c>
      <c r="G137" s="14" t="s">
        <v>5</v>
      </c>
      <c r="I137" s="13" t="s">
        <v>4</v>
      </c>
      <c r="J137" s="14" t="s">
        <v>5</v>
      </c>
    </row>
    <row r="138" spans="1:10" x14ac:dyDescent="0.35">
      <c r="B138" s="4" t="s">
        <v>6</v>
      </c>
      <c r="C138" s="15" t="s">
        <v>164</v>
      </c>
      <c r="F138" s="11" t="s">
        <v>7</v>
      </c>
      <c r="G138" s="13" t="s">
        <v>4</v>
      </c>
    </row>
    <row r="139" spans="1:10" x14ac:dyDescent="0.35">
      <c r="B139" s="11" t="s">
        <v>8</v>
      </c>
      <c r="C139" s="15" t="s">
        <v>165</v>
      </c>
      <c r="D139" s="16" t="s">
        <v>166</v>
      </c>
      <c r="E139" s="15"/>
      <c r="F139" s="4" t="s">
        <v>105</v>
      </c>
      <c r="G139" s="9" t="s">
        <v>104</v>
      </c>
    </row>
    <row r="140" spans="1:10" x14ac:dyDescent="0.35">
      <c r="B140" s="11" t="s">
        <v>10</v>
      </c>
      <c r="C140" s="15" t="s">
        <v>106</v>
      </c>
      <c r="D140" s="16" t="s">
        <v>107</v>
      </c>
      <c r="E140" s="15"/>
      <c r="F140" s="4" t="s">
        <v>11</v>
      </c>
      <c r="G140" s="9" t="s">
        <v>157</v>
      </c>
    </row>
    <row r="141" spans="1:10" x14ac:dyDescent="0.35">
      <c r="B141" s="11" t="s">
        <v>12</v>
      </c>
      <c r="C141" s="15">
        <v>37004</v>
      </c>
      <c r="D141" s="4" t="s">
        <v>13</v>
      </c>
      <c r="E141" s="15"/>
      <c r="F141" s="11" t="s">
        <v>14</v>
      </c>
      <c r="G141" s="15">
        <v>4</v>
      </c>
    </row>
    <row r="142" spans="1:10" x14ac:dyDescent="0.35">
      <c r="B142" s="11" t="s">
        <v>12</v>
      </c>
      <c r="C142" s="17">
        <f>C141*0.3048</f>
        <v>11278.8192</v>
      </c>
      <c r="D142" s="11" t="s">
        <v>15</v>
      </c>
      <c r="E142" s="15"/>
      <c r="F142" s="16"/>
      <c r="I142" s="14"/>
    </row>
    <row r="143" spans="1:10" x14ac:dyDescent="0.35">
      <c r="C143" s="4"/>
      <c r="G143" s="4"/>
      <c r="H143" s="4"/>
    </row>
    <row r="144" spans="1:10" x14ac:dyDescent="0.35">
      <c r="A144" s="4"/>
      <c r="B144" s="4"/>
      <c r="C144" s="4"/>
      <c r="D144" s="4"/>
      <c r="E144" s="4"/>
      <c r="F144" s="4"/>
      <c r="G144" s="4"/>
      <c r="H144" s="4"/>
    </row>
    <row r="145" spans="2:11" x14ac:dyDescent="0.35">
      <c r="B145" s="18" t="s">
        <v>21</v>
      </c>
      <c r="C145" s="18" t="s">
        <v>21</v>
      </c>
      <c r="D145" s="4" t="s">
        <v>22</v>
      </c>
      <c r="E145" s="4" t="s">
        <v>23</v>
      </c>
      <c r="F145" s="4" t="s">
        <v>24</v>
      </c>
      <c r="G145" s="4" t="s">
        <v>25</v>
      </c>
      <c r="H145" s="4" t="s">
        <v>19</v>
      </c>
      <c r="I145" s="4" t="s">
        <v>20</v>
      </c>
    </row>
    <row r="146" spans="2:11" x14ac:dyDescent="0.35">
      <c r="B146" s="10" t="s">
        <v>32</v>
      </c>
      <c r="C146" s="4" t="s">
        <v>33</v>
      </c>
      <c r="D146" s="4" t="s">
        <v>43</v>
      </c>
      <c r="E146" s="4" t="s">
        <v>43</v>
      </c>
      <c r="F146" s="4" t="s">
        <v>43</v>
      </c>
      <c r="G146" s="4" t="s">
        <v>43</v>
      </c>
      <c r="H146" s="4" t="s">
        <v>34</v>
      </c>
      <c r="I146" s="18" t="s">
        <v>35</v>
      </c>
    </row>
    <row r="147" spans="2:11" x14ac:dyDescent="0.35">
      <c r="B147" s="19" t="s">
        <v>115</v>
      </c>
      <c r="C147" s="20">
        <f>LEFT(B147,2)*60+RIGHT(B147,2)</f>
        <v>158</v>
      </c>
      <c r="D147" s="27">
        <v>-4.6020000000000003</v>
      </c>
      <c r="E147" s="27">
        <v>-7.8949999999999996</v>
      </c>
      <c r="F147" s="27">
        <v>-4.4139999999999997</v>
      </c>
      <c r="G147" s="27">
        <v>-7.5670000000000002</v>
      </c>
      <c r="H147" s="9">
        <v>516</v>
      </c>
      <c r="I147" s="9">
        <v>60</v>
      </c>
    </row>
    <row r="150" spans="2:11" x14ac:dyDescent="0.35">
      <c r="B150" s="4"/>
      <c r="C150" s="4" t="s">
        <v>16</v>
      </c>
      <c r="D150" s="4" t="s">
        <v>17</v>
      </c>
      <c r="E150" s="11"/>
      <c r="F150" s="11"/>
      <c r="G150" s="11"/>
      <c r="H150" s="4"/>
      <c r="I150" s="4"/>
      <c r="J150" s="25"/>
    </row>
    <row r="151" spans="2:11" x14ac:dyDescent="0.35">
      <c r="B151" s="4" t="s">
        <v>18</v>
      </c>
      <c r="C151" s="4" t="s">
        <v>18</v>
      </c>
      <c r="D151" s="4" t="s">
        <v>18</v>
      </c>
      <c r="E151" s="4" t="s">
        <v>18</v>
      </c>
      <c r="F151" s="4" t="s">
        <v>18</v>
      </c>
      <c r="G151" s="4" t="s">
        <v>18</v>
      </c>
      <c r="H151" s="4" t="s">
        <v>18</v>
      </c>
      <c r="I151" s="4" t="s">
        <v>19</v>
      </c>
      <c r="J151" s="4" t="s">
        <v>19</v>
      </c>
      <c r="K151" s="4" t="s">
        <v>20</v>
      </c>
    </row>
    <row r="152" spans="2:11" x14ac:dyDescent="0.35">
      <c r="B152" s="4" t="s">
        <v>26</v>
      </c>
      <c r="C152" s="4" t="s">
        <v>27</v>
      </c>
      <c r="D152" s="4" t="s">
        <v>27</v>
      </c>
      <c r="E152" s="4" t="s">
        <v>28</v>
      </c>
      <c r="F152" s="4" t="s">
        <v>28</v>
      </c>
      <c r="G152" s="4" t="s">
        <v>29</v>
      </c>
      <c r="H152" s="4" t="s">
        <v>30</v>
      </c>
      <c r="I152" s="4" t="s">
        <v>31</v>
      </c>
      <c r="J152" s="4" t="s">
        <v>31</v>
      </c>
      <c r="K152" s="4" t="s">
        <v>31</v>
      </c>
    </row>
    <row r="153" spans="2:11" x14ac:dyDescent="0.35">
      <c r="B153" s="18" t="s">
        <v>36</v>
      </c>
      <c r="C153" s="4" t="s">
        <v>37</v>
      </c>
      <c r="D153" s="4" t="s">
        <v>37</v>
      </c>
      <c r="E153" s="11" t="s">
        <v>34</v>
      </c>
      <c r="F153" s="11" t="s">
        <v>38</v>
      </c>
      <c r="G153" s="18" t="s">
        <v>35</v>
      </c>
      <c r="H153" s="18" t="s">
        <v>35</v>
      </c>
      <c r="I153" s="4" t="s">
        <v>34</v>
      </c>
      <c r="J153" s="4" t="s">
        <v>39</v>
      </c>
      <c r="K153" s="18" t="s">
        <v>36</v>
      </c>
    </row>
    <row r="154" spans="2:11" x14ac:dyDescent="0.35">
      <c r="B154" s="20">
        <f>DEGREES(ACOS(SIN(RADIANS(D147))*SIN(RADIANS(F147))+COS(RADIANS(D147))*COS(RADIANS(F147))*COS(ABS(RADIANS(G147-E147)))))</f>
        <v>0.37717804778995967</v>
      </c>
      <c r="C154" s="22">
        <f>B154/360*40000/1.852</f>
        <v>22.62887255759297</v>
      </c>
      <c r="D154" s="22">
        <f>B154/360*2*PI()*6371/1.852</f>
        <v>22.645942416815565</v>
      </c>
      <c r="E154" s="23">
        <f>C154/(C147/3600)</f>
        <v>515.59456460338413</v>
      </c>
      <c r="F154" s="23">
        <f>E154*1.852</f>
        <v>954.88113364546746</v>
      </c>
      <c r="G154" s="23" t="str">
        <f>IF(G147&lt;E147,360-DEGREES(ACOS((SIN(RADIANS(F147))-SIN(RADIANS(D147))*COS(RADIANS(B154)))/(COS(RADIANS(D147))*SIN(RADIANS(B154))))),"")</f>
        <v/>
      </c>
      <c r="H154" s="23">
        <f>IF(G147&gt;=E147,DEGREES(ACOS((SIN(RADIANS(F147))-SIN(RADIANS(D147))*COS(RADIANS(B154)))/(COS(RADIANS(D147))*SIN(RADIANS(B154))))),"")</f>
        <v>60.116245342221283</v>
      </c>
      <c r="I154" s="23">
        <f>E154-H147</f>
        <v>-0.40543539661587147</v>
      </c>
      <c r="J154" s="24">
        <f>(E154-H147)/H147</f>
        <v>-7.8572751282145637E-4</v>
      </c>
      <c r="K154" s="23">
        <f>IF(G154="",H154-I147,G154-I147)</f>
        <v>0.11624534222128347</v>
      </c>
    </row>
    <row r="155" spans="2:11" x14ac:dyDescent="0.35">
      <c r="J155" s="15"/>
    </row>
    <row r="166" spans="2:10" x14ac:dyDescent="0.35">
      <c r="B166" s="1" t="s">
        <v>0</v>
      </c>
      <c r="C166" s="2"/>
      <c r="D166" s="3" t="s">
        <v>1</v>
      </c>
      <c r="E166" s="4"/>
      <c r="F166" s="5" t="s">
        <v>42</v>
      </c>
    </row>
    <row r="169" spans="2:10" x14ac:dyDescent="0.35">
      <c r="B169" s="52">
        <v>6</v>
      </c>
      <c r="C169" s="25"/>
      <c r="D169" s="25"/>
      <c r="E169" s="25"/>
      <c r="F169" s="25"/>
      <c r="G169" s="25"/>
      <c r="H169" s="25"/>
      <c r="I169" s="11"/>
      <c r="J169" s="11"/>
    </row>
    <row r="170" spans="2:10" x14ac:dyDescent="0.35">
      <c r="B170" s="11" t="s">
        <v>2</v>
      </c>
      <c r="C170" s="12">
        <v>44686</v>
      </c>
      <c r="F170" s="11" t="s">
        <v>3</v>
      </c>
      <c r="G170" s="13" t="s">
        <v>4</v>
      </c>
      <c r="I170" s="13" t="s">
        <v>4</v>
      </c>
      <c r="J170" s="14" t="s">
        <v>5</v>
      </c>
    </row>
    <row r="171" spans="2:10" x14ac:dyDescent="0.35">
      <c r="B171" s="4" t="s">
        <v>6</v>
      </c>
      <c r="C171" s="15" t="s">
        <v>185</v>
      </c>
      <c r="F171" s="11" t="s">
        <v>7</v>
      </c>
      <c r="G171" s="13" t="s">
        <v>4</v>
      </c>
    </row>
    <row r="172" spans="2:10" x14ac:dyDescent="0.35">
      <c r="B172" s="11" t="s">
        <v>8</v>
      </c>
      <c r="C172" s="15" t="s">
        <v>186</v>
      </c>
      <c r="D172" s="16" t="s">
        <v>187</v>
      </c>
      <c r="E172" s="15"/>
      <c r="F172" s="4" t="s">
        <v>105</v>
      </c>
      <c r="G172" s="9" t="s">
        <v>45</v>
      </c>
    </row>
    <row r="173" spans="2:10" x14ac:dyDescent="0.35">
      <c r="B173" s="11" t="s">
        <v>10</v>
      </c>
      <c r="C173" s="15" t="s">
        <v>159</v>
      </c>
      <c r="D173" s="16" t="s">
        <v>103</v>
      </c>
      <c r="E173" s="15"/>
      <c r="F173" s="4" t="s">
        <v>11</v>
      </c>
      <c r="G173" s="9" t="s">
        <v>157</v>
      </c>
    </row>
    <row r="174" spans="2:10" x14ac:dyDescent="0.35">
      <c r="B174" s="11" t="s">
        <v>12</v>
      </c>
      <c r="C174" s="15">
        <v>41000</v>
      </c>
      <c r="D174" s="4" t="s">
        <v>13</v>
      </c>
      <c r="E174" s="15"/>
      <c r="F174" s="11" t="s">
        <v>14</v>
      </c>
      <c r="G174" s="15">
        <v>4</v>
      </c>
    </row>
    <row r="175" spans="2:10" x14ac:dyDescent="0.35">
      <c r="B175" s="11" t="s">
        <v>12</v>
      </c>
      <c r="C175" s="17">
        <f>C174*0.3048</f>
        <v>12496.800000000001</v>
      </c>
      <c r="D175" s="11" t="s">
        <v>15</v>
      </c>
      <c r="E175" s="15"/>
      <c r="F175" s="16"/>
      <c r="I175" s="14"/>
    </row>
    <row r="176" spans="2:10" x14ac:dyDescent="0.35">
      <c r="C176" s="4"/>
      <c r="G176" s="4"/>
      <c r="H176" s="4"/>
    </row>
    <row r="177" spans="1:11" x14ac:dyDescent="0.35">
      <c r="A177" s="4"/>
      <c r="B177" s="4"/>
      <c r="C177" s="4"/>
      <c r="D177" s="4"/>
      <c r="E177" s="4"/>
      <c r="F177" s="4"/>
      <c r="G177" s="4"/>
      <c r="H177" s="4"/>
    </row>
    <row r="178" spans="1:11" x14ac:dyDescent="0.35">
      <c r="B178" s="18" t="s">
        <v>21</v>
      </c>
      <c r="C178" s="18" t="s">
        <v>21</v>
      </c>
      <c r="D178" s="4" t="s">
        <v>22</v>
      </c>
      <c r="E178" s="4" t="s">
        <v>23</v>
      </c>
      <c r="F178" s="4" t="s">
        <v>24</v>
      </c>
      <c r="G178" s="4" t="s">
        <v>25</v>
      </c>
      <c r="H178" s="4" t="s">
        <v>19</v>
      </c>
      <c r="I178" s="4" t="s">
        <v>20</v>
      </c>
    </row>
    <row r="179" spans="1:11" x14ac:dyDescent="0.35">
      <c r="B179" s="10" t="s">
        <v>32</v>
      </c>
      <c r="C179" s="4" t="s">
        <v>33</v>
      </c>
      <c r="D179" s="4" t="s">
        <v>43</v>
      </c>
      <c r="E179" s="4" t="s">
        <v>43</v>
      </c>
      <c r="F179" s="4" t="s">
        <v>43</v>
      </c>
      <c r="G179" s="4" t="s">
        <v>43</v>
      </c>
      <c r="H179" s="4" t="s">
        <v>34</v>
      </c>
      <c r="I179" s="18" t="s">
        <v>35</v>
      </c>
    </row>
    <row r="180" spans="1:11" x14ac:dyDescent="0.35">
      <c r="B180" s="19" t="s">
        <v>188</v>
      </c>
      <c r="C180" s="20">
        <f>LEFT(B180,2)*60+RIGHT(B180,2)</f>
        <v>100</v>
      </c>
      <c r="D180" s="27">
        <v>-41.64</v>
      </c>
      <c r="E180" s="27">
        <v>138.61699999999999</v>
      </c>
      <c r="F180" s="27">
        <v>-41.506</v>
      </c>
      <c r="G180" s="27">
        <v>138.88399999999999</v>
      </c>
      <c r="H180" s="9">
        <v>521</v>
      </c>
      <c r="I180" s="9">
        <v>56</v>
      </c>
    </row>
    <row r="183" spans="1:11" x14ac:dyDescent="0.35">
      <c r="B183" s="4"/>
      <c r="C183" s="4" t="s">
        <v>16</v>
      </c>
      <c r="D183" s="4" t="s">
        <v>17</v>
      </c>
      <c r="E183" s="11"/>
      <c r="F183" s="11"/>
      <c r="G183" s="11"/>
      <c r="H183" s="4"/>
      <c r="I183" s="4"/>
      <c r="J183" s="25"/>
    </row>
    <row r="184" spans="1:11" x14ac:dyDescent="0.35">
      <c r="B184" s="4" t="s">
        <v>18</v>
      </c>
      <c r="C184" s="4" t="s">
        <v>18</v>
      </c>
      <c r="D184" s="4" t="s">
        <v>18</v>
      </c>
      <c r="E184" s="4" t="s">
        <v>18</v>
      </c>
      <c r="F184" s="4" t="s">
        <v>18</v>
      </c>
      <c r="G184" s="4" t="s">
        <v>18</v>
      </c>
      <c r="H184" s="4" t="s">
        <v>18</v>
      </c>
      <c r="I184" s="4" t="s">
        <v>19</v>
      </c>
      <c r="J184" s="4" t="s">
        <v>19</v>
      </c>
      <c r="K184" s="4" t="s">
        <v>20</v>
      </c>
    </row>
    <row r="185" spans="1:11" x14ac:dyDescent="0.35">
      <c r="B185" s="4" t="s">
        <v>26</v>
      </c>
      <c r="C185" s="4" t="s">
        <v>27</v>
      </c>
      <c r="D185" s="4" t="s">
        <v>27</v>
      </c>
      <c r="E185" s="4" t="s">
        <v>28</v>
      </c>
      <c r="F185" s="4" t="s">
        <v>28</v>
      </c>
      <c r="G185" s="4" t="s">
        <v>29</v>
      </c>
      <c r="H185" s="4" t="s">
        <v>30</v>
      </c>
      <c r="I185" s="4" t="s">
        <v>31</v>
      </c>
      <c r="J185" s="4" t="s">
        <v>31</v>
      </c>
      <c r="K185" s="4" t="s">
        <v>31</v>
      </c>
    </row>
    <row r="186" spans="1:11" x14ac:dyDescent="0.35">
      <c r="B186" s="18" t="s">
        <v>36</v>
      </c>
      <c r="C186" s="4" t="s">
        <v>37</v>
      </c>
      <c r="D186" s="4" t="s">
        <v>37</v>
      </c>
      <c r="E186" s="11" t="s">
        <v>34</v>
      </c>
      <c r="F186" s="11" t="s">
        <v>38</v>
      </c>
      <c r="G186" s="18" t="s">
        <v>35</v>
      </c>
      <c r="H186" s="18" t="s">
        <v>35</v>
      </c>
      <c r="I186" s="4" t="s">
        <v>34</v>
      </c>
      <c r="J186" s="4" t="s">
        <v>39</v>
      </c>
      <c r="K186" s="18" t="s">
        <v>36</v>
      </c>
    </row>
    <row r="187" spans="1:11" x14ac:dyDescent="0.35">
      <c r="B187" s="20">
        <f>DEGREES(ACOS(SIN(RADIANS(D180))*SIN(RADIANS(F180))+COS(RADIANS(D180))*COS(RADIANS(F180))*COS(ABS(RADIANS(G180-E180)))))</f>
        <v>0.24052902797092043</v>
      </c>
      <c r="C187" s="22">
        <f>B187/360*40000/1.852</f>
        <v>14.430587231276723</v>
      </c>
      <c r="D187" s="22">
        <f>B187/360*2*PI()*6371/1.852</f>
        <v>14.441472797577491</v>
      </c>
      <c r="E187" s="23">
        <f>C187/(C180/3600)</f>
        <v>519.50114032596207</v>
      </c>
      <c r="F187" s="23">
        <f>E187*1.852</f>
        <v>962.11611188368181</v>
      </c>
      <c r="G187" s="23" t="str">
        <f>IF(G180&lt;E180,360-DEGREES(ACOS((SIN(RADIANS(F180))-SIN(RADIANS(D180))*COS(RADIANS(B187)))/(COS(RADIANS(D180))*SIN(RADIANS(B187))))),"")</f>
        <v/>
      </c>
      <c r="H187" s="23">
        <f>IF(G180&gt;=E180,DEGREES(ACOS((SIN(RADIANS(F180))-SIN(RADIANS(D180))*COS(RADIANS(B187)))/(COS(RADIANS(D180))*SIN(RADIANS(B187))))),"")</f>
        <v>56.232825662275445</v>
      </c>
      <c r="I187" s="23">
        <f>E187-H180</f>
        <v>-1.4988596740379307</v>
      </c>
      <c r="J187" s="24">
        <f>(E187-H180)/H180</f>
        <v>-2.8768899693626311E-3</v>
      </c>
      <c r="K187" s="23">
        <f>IF(G187="",H187-I180,G187-I180)</f>
        <v>0.23282566227544521</v>
      </c>
    </row>
    <row r="188" spans="1:11" x14ac:dyDescent="0.35">
      <c r="J188" s="15"/>
    </row>
    <row r="199" spans="2:10" x14ac:dyDescent="0.35">
      <c r="B199" s="1" t="s">
        <v>0</v>
      </c>
      <c r="C199" s="2"/>
      <c r="D199" s="3" t="s">
        <v>1</v>
      </c>
      <c r="E199" s="4"/>
      <c r="F199" s="5" t="s">
        <v>42</v>
      </c>
    </row>
    <row r="202" spans="2:10" x14ac:dyDescent="0.35">
      <c r="B202" s="52">
        <v>7</v>
      </c>
      <c r="C202" s="25"/>
      <c r="D202" s="25"/>
      <c r="E202" s="25"/>
      <c r="F202" s="25"/>
      <c r="G202" s="25"/>
      <c r="H202" s="25"/>
      <c r="I202" s="11"/>
      <c r="J202" s="11"/>
    </row>
    <row r="203" spans="2:10" x14ac:dyDescent="0.35">
      <c r="B203" s="11" t="s">
        <v>2</v>
      </c>
      <c r="C203" s="12">
        <v>44722</v>
      </c>
      <c r="F203" s="11" t="s">
        <v>3</v>
      </c>
      <c r="G203" s="14" t="s">
        <v>5</v>
      </c>
      <c r="I203" s="13" t="s">
        <v>4</v>
      </c>
      <c r="J203" s="14" t="s">
        <v>5</v>
      </c>
    </row>
    <row r="204" spans="2:10" x14ac:dyDescent="0.35">
      <c r="B204" s="4" t="s">
        <v>6</v>
      </c>
      <c r="C204" s="15" t="s">
        <v>191</v>
      </c>
      <c r="F204" s="11" t="s">
        <v>7</v>
      </c>
      <c r="G204" s="13" t="s">
        <v>4</v>
      </c>
    </row>
    <row r="205" spans="2:10" x14ac:dyDescent="0.35">
      <c r="B205" s="11" t="s">
        <v>8</v>
      </c>
      <c r="C205" s="15" t="s">
        <v>159</v>
      </c>
      <c r="D205" s="16" t="s">
        <v>103</v>
      </c>
      <c r="E205" s="15"/>
      <c r="F205" s="4" t="s">
        <v>105</v>
      </c>
      <c r="G205" s="9" t="s">
        <v>104</v>
      </c>
    </row>
    <row r="206" spans="2:10" x14ac:dyDescent="0.35">
      <c r="B206" s="11" t="s">
        <v>10</v>
      </c>
      <c r="C206" s="15" t="s">
        <v>127</v>
      </c>
      <c r="D206" s="16" t="s">
        <v>87</v>
      </c>
      <c r="E206" s="15"/>
      <c r="F206" s="4" t="s">
        <v>11</v>
      </c>
      <c r="G206" s="9" t="s">
        <v>157</v>
      </c>
    </row>
    <row r="207" spans="2:10" x14ac:dyDescent="0.35">
      <c r="B207" s="11" t="s">
        <v>12</v>
      </c>
      <c r="C207" s="15">
        <v>35012</v>
      </c>
      <c r="D207" s="4" t="s">
        <v>13</v>
      </c>
      <c r="E207" s="15"/>
      <c r="F207" s="11" t="s">
        <v>14</v>
      </c>
      <c r="G207" s="15">
        <v>4</v>
      </c>
    </row>
    <row r="208" spans="2:10" x14ac:dyDescent="0.35">
      <c r="B208" s="11" t="s">
        <v>12</v>
      </c>
      <c r="C208" s="17">
        <f>C207*0.3048</f>
        <v>10671.6576</v>
      </c>
      <c r="D208" s="11" t="s">
        <v>15</v>
      </c>
      <c r="E208" s="15"/>
      <c r="F208" s="16"/>
      <c r="I208" s="14"/>
    </row>
    <row r="209" spans="1:11" x14ac:dyDescent="0.35">
      <c r="C209" s="4"/>
      <c r="G209" s="4"/>
      <c r="H209" s="4"/>
    </row>
    <row r="210" spans="1:11" x14ac:dyDescent="0.35">
      <c r="A210" s="4"/>
      <c r="B210" s="4"/>
      <c r="C210" s="4"/>
      <c r="D210" s="4"/>
      <c r="E210" s="4"/>
      <c r="F210" s="4"/>
      <c r="G210" s="4"/>
      <c r="H210" s="4"/>
    </row>
    <row r="211" spans="1:11" x14ac:dyDescent="0.35">
      <c r="B211" s="18" t="s">
        <v>21</v>
      </c>
      <c r="C211" s="18" t="s">
        <v>21</v>
      </c>
      <c r="D211" s="4" t="s">
        <v>22</v>
      </c>
      <c r="E211" s="4" t="s">
        <v>23</v>
      </c>
      <c r="F211" s="4" t="s">
        <v>24</v>
      </c>
      <c r="G211" s="4" t="s">
        <v>25</v>
      </c>
      <c r="H211" s="4" t="s">
        <v>19</v>
      </c>
      <c r="I211" s="4" t="s">
        <v>20</v>
      </c>
    </row>
    <row r="212" spans="1:11" x14ac:dyDescent="0.35">
      <c r="B212" s="10" t="s">
        <v>32</v>
      </c>
      <c r="C212" s="4" t="s">
        <v>33</v>
      </c>
      <c r="D212" s="4" t="s">
        <v>43</v>
      </c>
      <c r="E212" s="4" t="s">
        <v>43</v>
      </c>
      <c r="F212" s="4" t="s">
        <v>43</v>
      </c>
      <c r="G212" s="4" t="s">
        <v>43</v>
      </c>
      <c r="H212" s="4" t="s">
        <v>34</v>
      </c>
      <c r="I212" s="18" t="s">
        <v>35</v>
      </c>
    </row>
    <row r="213" spans="1:11" x14ac:dyDescent="0.35">
      <c r="B213" s="19" t="s">
        <v>124</v>
      </c>
      <c r="C213" s="20">
        <f>LEFT(B213,2)*60+RIGHT(B213,2)</f>
        <v>247</v>
      </c>
      <c r="D213" s="27">
        <v>-15.746</v>
      </c>
      <c r="E213" s="27">
        <v>-179.953</v>
      </c>
      <c r="F213" s="27">
        <v>-15.34</v>
      </c>
      <c r="G213" s="27">
        <v>-179.48500000000001</v>
      </c>
      <c r="H213" s="9">
        <v>530</v>
      </c>
      <c r="I213" s="9">
        <v>48</v>
      </c>
    </row>
    <row r="216" spans="1:11" x14ac:dyDescent="0.35">
      <c r="B216" s="4"/>
      <c r="C216" s="4" t="s">
        <v>16</v>
      </c>
      <c r="D216" s="4" t="s">
        <v>17</v>
      </c>
      <c r="E216" s="11"/>
      <c r="F216" s="11"/>
      <c r="G216" s="11"/>
      <c r="H216" s="4"/>
      <c r="I216" s="4"/>
      <c r="J216" s="25"/>
    </row>
    <row r="217" spans="1:11" x14ac:dyDescent="0.35">
      <c r="B217" s="4" t="s">
        <v>18</v>
      </c>
      <c r="C217" s="4" t="s">
        <v>18</v>
      </c>
      <c r="D217" s="4" t="s">
        <v>18</v>
      </c>
      <c r="E217" s="4" t="s">
        <v>18</v>
      </c>
      <c r="F217" s="4" t="s">
        <v>18</v>
      </c>
      <c r="G217" s="4" t="s">
        <v>18</v>
      </c>
      <c r="H217" s="4" t="s">
        <v>18</v>
      </c>
      <c r="I217" s="4" t="s">
        <v>19</v>
      </c>
      <c r="J217" s="4" t="s">
        <v>19</v>
      </c>
      <c r="K217" s="4" t="s">
        <v>20</v>
      </c>
    </row>
    <row r="218" spans="1:11" x14ac:dyDescent="0.35">
      <c r="B218" s="4" t="s">
        <v>26</v>
      </c>
      <c r="C218" s="4" t="s">
        <v>27</v>
      </c>
      <c r="D218" s="4" t="s">
        <v>27</v>
      </c>
      <c r="E218" s="4" t="s">
        <v>28</v>
      </c>
      <c r="F218" s="4" t="s">
        <v>28</v>
      </c>
      <c r="G218" s="4" t="s">
        <v>29</v>
      </c>
      <c r="H218" s="4" t="s">
        <v>30</v>
      </c>
      <c r="I218" s="4" t="s">
        <v>31</v>
      </c>
      <c r="J218" s="4" t="s">
        <v>31</v>
      </c>
      <c r="K218" s="4" t="s">
        <v>31</v>
      </c>
    </row>
    <row r="219" spans="1:11" x14ac:dyDescent="0.35">
      <c r="B219" s="18" t="s">
        <v>36</v>
      </c>
      <c r="C219" s="4" t="s">
        <v>37</v>
      </c>
      <c r="D219" s="4" t="s">
        <v>37</v>
      </c>
      <c r="E219" s="11" t="s">
        <v>34</v>
      </c>
      <c r="F219" s="11" t="s">
        <v>38</v>
      </c>
      <c r="G219" s="18" t="s">
        <v>35</v>
      </c>
      <c r="H219" s="18" t="s">
        <v>35</v>
      </c>
      <c r="I219" s="4" t="s">
        <v>34</v>
      </c>
      <c r="J219" s="4" t="s">
        <v>39</v>
      </c>
      <c r="K219" s="18" t="s">
        <v>36</v>
      </c>
    </row>
    <row r="220" spans="1:11" x14ac:dyDescent="0.35">
      <c r="B220" s="20">
        <f>DEGREES(ACOS(SIN(RADIANS(D213))*SIN(RADIANS(F213))+COS(RADIANS(D213))*COS(RADIANS(F213))*COS(ABS(RADIANS(G213-E213)))))</f>
        <v>0.60673899722518887</v>
      </c>
      <c r="C220" s="22">
        <f>B220/360*40000/1.852</f>
        <v>36.401427719293785</v>
      </c>
      <c r="D220" s="22">
        <f>B220/360*2*PI()*6371/1.852</f>
        <v>36.428886765036715</v>
      </c>
      <c r="E220" s="23">
        <f>C220/(C213/3600)</f>
        <v>530.54712465367459</v>
      </c>
      <c r="F220" s="23">
        <f>E220*1.852</f>
        <v>982.57327485860537</v>
      </c>
      <c r="G220" s="23" t="str">
        <f>IF(G213&lt;E213,360-DEGREES(ACOS((SIN(RADIANS(F213))-SIN(RADIANS(D213))*COS(RADIANS(B220)))/(COS(RADIANS(D213))*SIN(RADIANS(B220))))),"")</f>
        <v/>
      </c>
      <c r="H220" s="23">
        <f>IF(G213&gt;=E213,DEGREES(ACOS((SIN(RADIANS(F213))-SIN(RADIANS(D213))*COS(RADIANS(B220)))/(COS(RADIANS(D213))*SIN(RADIANS(B220))))),"")</f>
        <v>48.061429357438918</v>
      </c>
      <c r="I220" s="23">
        <f>E220-H213</f>
        <v>0.54712465367458663</v>
      </c>
      <c r="J220" s="24">
        <f>(E220-H213)/H213</f>
        <v>1.0323106673105409E-3</v>
      </c>
      <c r="K220" s="23">
        <f>IF(G220="",H220-I213,G220-I213)</f>
        <v>6.1429357438917975E-2</v>
      </c>
    </row>
    <row r="221" spans="1:11" x14ac:dyDescent="0.35">
      <c r="J221" s="15"/>
    </row>
    <row r="232" spans="2:10" x14ac:dyDescent="0.35">
      <c r="B232" s="1" t="s">
        <v>0</v>
      </c>
      <c r="C232" s="2"/>
      <c r="D232" s="3" t="s">
        <v>1</v>
      </c>
      <c r="E232" s="4"/>
      <c r="F232" s="5" t="s">
        <v>42</v>
      </c>
    </row>
    <row r="235" spans="2:10" x14ac:dyDescent="0.35">
      <c r="B235" s="52">
        <v>8</v>
      </c>
      <c r="C235" s="25"/>
      <c r="D235" s="25"/>
      <c r="E235" s="25"/>
      <c r="F235" s="25"/>
      <c r="G235" s="25"/>
      <c r="H235" s="25"/>
      <c r="I235" s="11"/>
      <c r="J235" s="11"/>
    </row>
    <row r="236" spans="2:10" x14ac:dyDescent="0.35">
      <c r="B236" s="11" t="s">
        <v>2</v>
      </c>
      <c r="C236" s="12">
        <v>44723</v>
      </c>
      <c r="F236" s="11" t="s">
        <v>3</v>
      </c>
      <c r="G236" s="14" t="s">
        <v>5</v>
      </c>
      <c r="I236" s="13" t="s">
        <v>4</v>
      </c>
      <c r="J236" s="14" t="s">
        <v>5</v>
      </c>
    </row>
    <row r="237" spans="2:10" x14ac:dyDescent="0.35">
      <c r="B237" s="4" t="s">
        <v>6</v>
      </c>
      <c r="C237" s="15" t="s">
        <v>192</v>
      </c>
      <c r="F237" s="11" t="s">
        <v>7</v>
      </c>
      <c r="G237" s="13" t="s">
        <v>4</v>
      </c>
    </row>
    <row r="238" spans="2:10" x14ac:dyDescent="0.35">
      <c r="B238" s="11" t="s">
        <v>8</v>
      </c>
      <c r="C238" s="15" t="s">
        <v>90</v>
      </c>
      <c r="D238" s="16" t="s">
        <v>58</v>
      </c>
      <c r="E238" s="15"/>
      <c r="F238" s="4" t="s">
        <v>105</v>
      </c>
      <c r="G238" s="9" t="s">
        <v>157</v>
      </c>
    </row>
    <row r="239" spans="2:10" x14ac:dyDescent="0.35">
      <c r="B239" s="11" t="s">
        <v>10</v>
      </c>
      <c r="C239" s="15" t="s">
        <v>193</v>
      </c>
      <c r="D239" s="16" t="s">
        <v>194</v>
      </c>
      <c r="E239" s="15"/>
      <c r="F239" s="4" t="s">
        <v>11</v>
      </c>
      <c r="G239" s="9" t="s">
        <v>157</v>
      </c>
    </row>
    <row r="240" spans="2:10" x14ac:dyDescent="0.35">
      <c r="B240" s="11" t="s">
        <v>12</v>
      </c>
      <c r="C240" s="15">
        <v>37004</v>
      </c>
      <c r="D240" s="4" t="s">
        <v>13</v>
      </c>
      <c r="E240" s="15"/>
      <c r="F240" s="11" t="s">
        <v>14</v>
      </c>
      <c r="G240" s="15">
        <v>4</v>
      </c>
    </row>
    <row r="241" spans="1:11" x14ac:dyDescent="0.35">
      <c r="B241" s="11" t="s">
        <v>12</v>
      </c>
      <c r="C241" s="17">
        <f>C240*0.3048</f>
        <v>11278.8192</v>
      </c>
      <c r="D241" s="11" t="s">
        <v>15</v>
      </c>
      <c r="E241" s="15"/>
      <c r="F241" s="16"/>
      <c r="I241" s="14"/>
    </row>
    <row r="242" spans="1:11" x14ac:dyDescent="0.35">
      <c r="C242" s="4"/>
      <c r="G242" s="4"/>
      <c r="H242" s="4"/>
    </row>
    <row r="243" spans="1:11" x14ac:dyDescent="0.35">
      <c r="A243" s="4"/>
      <c r="B243" s="4"/>
      <c r="C243" s="4"/>
      <c r="D243" s="4"/>
      <c r="E243" s="4"/>
      <c r="F243" s="4"/>
      <c r="G243" s="4"/>
      <c r="H243" s="4"/>
    </row>
    <row r="244" spans="1:11" x14ac:dyDescent="0.35">
      <c r="B244" s="18" t="s">
        <v>21</v>
      </c>
      <c r="C244" s="18" t="s">
        <v>21</v>
      </c>
      <c r="D244" s="4" t="s">
        <v>22</v>
      </c>
      <c r="E244" s="4" t="s">
        <v>23</v>
      </c>
      <c r="F244" s="4" t="s">
        <v>24</v>
      </c>
      <c r="G244" s="4" t="s">
        <v>25</v>
      </c>
      <c r="H244" s="4" t="s">
        <v>19</v>
      </c>
      <c r="I244" s="4" t="s">
        <v>20</v>
      </c>
    </row>
    <row r="245" spans="1:11" x14ac:dyDescent="0.35">
      <c r="B245" s="10" t="s">
        <v>32</v>
      </c>
      <c r="C245" s="4" t="s">
        <v>33</v>
      </c>
      <c r="D245" s="4" t="s">
        <v>43</v>
      </c>
      <c r="E245" s="4" t="s">
        <v>43</v>
      </c>
      <c r="F245" s="4" t="s">
        <v>43</v>
      </c>
      <c r="G245" s="4" t="s">
        <v>43</v>
      </c>
      <c r="H245" s="4" t="s">
        <v>34</v>
      </c>
      <c r="I245" s="18" t="s">
        <v>35</v>
      </c>
    </row>
    <row r="246" spans="1:11" x14ac:dyDescent="0.35">
      <c r="B246" s="19" t="s">
        <v>195</v>
      </c>
      <c r="C246" s="20">
        <f>LEFT(B246,2)*60+RIGHT(B246,2)</f>
        <v>214</v>
      </c>
      <c r="D246" s="27">
        <v>37.866</v>
      </c>
      <c r="E246" s="27">
        <v>153.809</v>
      </c>
      <c r="F246" s="27">
        <v>38.128999999999998</v>
      </c>
      <c r="G246" s="27">
        <v>154.465</v>
      </c>
      <c r="H246" s="9">
        <v>585</v>
      </c>
      <c r="I246" s="9">
        <v>63</v>
      </c>
    </row>
    <row r="249" spans="1:11" x14ac:dyDescent="0.35">
      <c r="B249" s="4"/>
      <c r="C249" s="4" t="s">
        <v>16</v>
      </c>
      <c r="D249" s="4" t="s">
        <v>17</v>
      </c>
      <c r="E249" s="11"/>
      <c r="F249" s="11"/>
      <c r="G249" s="11"/>
      <c r="H249" s="4"/>
      <c r="I249" s="4"/>
      <c r="J249" s="25"/>
    </row>
    <row r="250" spans="1:11" x14ac:dyDescent="0.35">
      <c r="B250" s="4" t="s">
        <v>18</v>
      </c>
      <c r="C250" s="4" t="s">
        <v>18</v>
      </c>
      <c r="D250" s="4" t="s">
        <v>18</v>
      </c>
      <c r="E250" s="4" t="s">
        <v>18</v>
      </c>
      <c r="F250" s="4" t="s">
        <v>18</v>
      </c>
      <c r="G250" s="4" t="s">
        <v>18</v>
      </c>
      <c r="H250" s="4" t="s">
        <v>18</v>
      </c>
      <c r="I250" s="4" t="s">
        <v>19</v>
      </c>
      <c r="J250" s="4" t="s">
        <v>19</v>
      </c>
      <c r="K250" s="4" t="s">
        <v>20</v>
      </c>
    </row>
    <row r="251" spans="1:11" x14ac:dyDescent="0.35">
      <c r="B251" s="4" t="s">
        <v>26</v>
      </c>
      <c r="C251" s="4" t="s">
        <v>27</v>
      </c>
      <c r="D251" s="4" t="s">
        <v>27</v>
      </c>
      <c r="E251" s="4" t="s">
        <v>28</v>
      </c>
      <c r="F251" s="4" t="s">
        <v>28</v>
      </c>
      <c r="G251" s="4" t="s">
        <v>29</v>
      </c>
      <c r="H251" s="4" t="s">
        <v>30</v>
      </c>
      <c r="I251" s="4" t="s">
        <v>31</v>
      </c>
      <c r="J251" s="4" t="s">
        <v>31</v>
      </c>
      <c r="K251" s="4" t="s">
        <v>31</v>
      </c>
    </row>
    <row r="252" spans="1:11" x14ac:dyDescent="0.35">
      <c r="B252" s="18" t="s">
        <v>36</v>
      </c>
      <c r="C252" s="4" t="s">
        <v>37</v>
      </c>
      <c r="D252" s="4" t="s">
        <v>37</v>
      </c>
      <c r="E252" s="11" t="s">
        <v>34</v>
      </c>
      <c r="F252" s="11" t="s">
        <v>38</v>
      </c>
      <c r="G252" s="18" t="s">
        <v>35</v>
      </c>
      <c r="H252" s="18" t="s">
        <v>35</v>
      </c>
      <c r="I252" s="4" t="s">
        <v>34</v>
      </c>
      <c r="J252" s="4" t="s">
        <v>39</v>
      </c>
      <c r="K252" s="18" t="s">
        <v>36</v>
      </c>
    </row>
    <row r="253" spans="1:11" x14ac:dyDescent="0.35">
      <c r="B253" s="20">
        <f>DEGREES(ACOS(SIN(RADIANS(D246))*SIN(RADIANS(F246))+COS(RADIANS(D246))*COS(RADIANS(F246))*COS(ABS(RADIANS(G246-E246)))))</f>
        <v>0.58000571950706115</v>
      </c>
      <c r="C253" s="22">
        <f>B253/360*40000/1.852</f>
        <v>34.797559365674417</v>
      </c>
      <c r="D253" s="22">
        <f>B253/360*2*PI()*6371/1.852</f>
        <v>34.823808549682596</v>
      </c>
      <c r="E253" s="23">
        <f>C253/(C246/3600)</f>
        <v>585.37950334779396</v>
      </c>
      <c r="F253" s="23">
        <f>E253*1.852</f>
        <v>1084.1228402001145</v>
      </c>
      <c r="G253" s="23" t="str">
        <f>IF(G246&lt;E246,360-DEGREES(ACOS((SIN(RADIANS(F246))-SIN(RADIANS(D246))*COS(RADIANS(B253)))/(COS(RADIANS(D246))*SIN(RADIANS(B253))))),"")</f>
        <v/>
      </c>
      <c r="H253" s="23">
        <f>IF(G246&gt;=E246,DEGREES(ACOS((SIN(RADIANS(F246))-SIN(RADIANS(D246))*COS(RADIANS(B253)))/(COS(RADIANS(D246))*SIN(RADIANS(B253))))),"")</f>
        <v>62.833600694948572</v>
      </c>
      <c r="I253" s="23">
        <f>E253-H246</f>
        <v>0.37950334779395689</v>
      </c>
      <c r="J253" s="24">
        <f>(E253-H246)/H246</f>
        <v>6.4872367144266137E-4</v>
      </c>
      <c r="K253" s="23">
        <f>IF(G253="",H253-I246,G253-I246)</f>
        <v>-0.16639930505142786</v>
      </c>
    </row>
    <row r="254" spans="1:11" x14ac:dyDescent="0.35">
      <c r="J254" s="15"/>
    </row>
    <row r="265" spans="2:10" x14ac:dyDescent="0.35">
      <c r="B265" s="1" t="s">
        <v>0</v>
      </c>
      <c r="C265" s="2"/>
      <c r="D265" s="3" t="s">
        <v>1</v>
      </c>
      <c r="E265" s="4"/>
      <c r="F265" s="5" t="s">
        <v>42</v>
      </c>
    </row>
    <row r="268" spans="2:10" x14ac:dyDescent="0.35">
      <c r="B268" s="52">
        <v>9</v>
      </c>
      <c r="C268" s="25"/>
      <c r="D268" s="25"/>
      <c r="E268" s="25"/>
      <c r="F268" s="25"/>
      <c r="G268" s="25"/>
      <c r="H268" s="25"/>
      <c r="I268" s="11"/>
      <c r="J268" s="11"/>
    </row>
    <row r="269" spans="2:10" x14ac:dyDescent="0.35">
      <c r="B269" s="11" t="s">
        <v>2</v>
      </c>
      <c r="C269" s="12">
        <v>44723</v>
      </c>
      <c r="F269" s="11" t="s">
        <v>3</v>
      </c>
      <c r="G269" s="14" t="s">
        <v>5</v>
      </c>
      <c r="I269" s="13" t="s">
        <v>4</v>
      </c>
      <c r="J269" s="14" t="s">
        <v>5</v>
      </c>
    </row>
    <row r="270" spans="2:10" x14ac:dyDescent="0.35">
      <c r="B270" s="4" t="s">
        <v>6</v>
      </c>
      <c r="C270" s="15" t="s">
        <v>196</v>
      </c>
      <c r="F270" s="11" t="s">
        <v>7</v>
      </c>
      <c r="G270" s="14" t="s">
        <v>5</v>
      </c>
    </row>
    <row r="271" spans="2:10" x14ac:dyDescent="0.35">
      <c r="B271" s="11" t="s">
        <v>8</v>
      </c>
      <c r="C271" s="15" t="s">
        <v>127</v>
      </c>
      <c r="D271" s="16" t="s">
        <v>87</v>
      </c>
      <c r="E271" s="15"/>
      <c r="F271" s="4" t="s">
        <v>105</v>
      </c>
      <c r="G271" s="9" t="s">
        <v>156</v>
      </c>
    </row>
    <row r="272" spans="2:10" x14ac:dyDescent="0.35">
      <c r="B272" s="11" t="s">
        <v>10</v>
      </c>
      <c r="C272" s="15" t="s">
        <v>159</v>
      </c>
      <c r="D272" s="16" t="s">
        <v>103</v>
      </c>
      <c r="E272" s="15"/>
      <c r="F272" s="4" t="s">
        <v>11</v>
      </c>
      <c r="G272" s="9" t="s">
        <v>104</v>
      </c>
    </row>
    <row r="273" spans="1:11" x14ac:dyDescent="0.35">
      <c r="B273" s="11" t="s">
        <v>12</v>
      </c>
      <c r="C273" s="15">
        <v>36000</v>
      </c>
      <c r="D273" s="4" t="s">
        <v>13</v>
      </c>
      <c r="E273" s="15"/>
      <c r="F273" s="11" t="s">
        <v>14</v>
      </c>
      <c r="G273" s="15">
        <v>4</v>
      </c>
    </row>
    <row r="274" spans="1:11" x14ac:dyDescent="0.35">
      <c r="B274" s="11" t="s">
        <v>12</v>
      </c>
      <c r="C274" s="17">
        <f>C273*0.3048</f>
        <v>10972.800000000001</v>
      </c>
      <c r="D274" s="11" t="s">
        <v>15</v>
      </c>
      <c r="E274" s="15"/>
      <c r="F274" s="16"/>
      <c r="I274" s="14"/>
    </row>
    <row r="275" spans="1:11" x14ac:dyDescent="0.35">
      <c r="C275" s="4"/>
      <c r="G275" s="4"/>
      <c r="H275" s="4"/>
    </row>
    <row r="276" spans="1:11" x14ac:dyDescent="0.35">
      <c r="A276" s="4"/>
      <c r="B276" s="4"/>
      <c r="C276" s="4"/>
      <c r="D276" s="4"/>
      <c r="E276" s="4"/>
      <c r="F276" s="4"/>
      <c r="G276" s="4"/>
      <c r="H276" s="4"/>
    </row>
    <row r="277" spans="1:11" x14ac:dyDescent="0.35">
      <c r="B277" s="18" t="s">
        <v>21</v>
      </c>
      <c r="C277" s="18" t="s">
        <v>21</v>
      </c>
      <c r="D277" s="4" t="s">
        <v>22</v>
      </c>
      <c r="E277" s="4" t="s">
        <v>23</v>
      </c>
      <c r="F277" s="4" t="s">
        <v>24</v>
      </c>
      <c r="G277" s="4" t="s">
        <v>25</v>
      </c>
      <c r="H277" s="4" t="s">
        <v>19</v>
      </c>
      <c r="I277" s="4" t="s">
        <v>20</v>
      </c>
    </row>
    <row r="278" spans="1:11" x14ac:dyDescent="0.35">
      <c r="B278" s="10" t="s">
        <v>32</v>
      </c>
      <c r="C278" s="4" t="s">
        <v>33</v>
      </c>
      <c r="D278" s="4" t="s">
        <v>43</v>
      </c>
      <c r="E278" s="4" t="s">
        <v>43</v>
      </c>
      <c r="F278" s="4" t="s">
        <v>43</v>
      </c>
      <c r="G278" s="4" t="s">
        <v>43</v>
      </c>
      <c r="H278" s="4" t="s">
        <v>34</v>
      </c>
      <c r="I278" s="18" t="s">
        <v>35</v>
      </c>
    </row>
    <row r="279" spans="1:11" x14ac:dyDescent="0.35">
      <c r="B279" s="19" t="s">
        <v>197</v>
      </c>
      <c r="C279" s="20">
        <f>LEFT(B279,2)*60+RIGHT(B279,2)</f>
        <v>186</v>
      </c>
      <c r="D279" s="27">
        <v>14.157999999999999</v>
      </c>
      <c r="E279" s="27">
        <v>-164.571</v>
      </c>
      <c r="F279" s="27">
        <v>13.834</v>
      </c>
      <c r="G279" s="27">
        <v>-164.86099999999999</v>
      </c>
      <c r="H279" s="9">
        <v>500</v>
      </c>
      <c r="I279" s="9">
        <v>221</v>
      </c>
    </row>
    <row r="282" spans="1:11" x14ac:dyDescent="0.35">
      <c r="B282" s="4"/>
      <c r="C282" s="4" t="s">
        <v>16</v>
      </c>
      <c r="D282" s="4" t="s">
        <v>17</v>
      </c>
      <c r="E282" s="11"/>
      <c r="F282" s="11"/>
      <c r="G282" s="11"/>
      <c r="H282" s="4"/>
      <c r="I282" s="4"/>
      <c r="J282" s="25"/>
    </row>
    <row r="283" spans="1:11" x14ac:dyDescent="0.35">
      <c r="B283" s="4" t="s">
        <v>18</v>
      </c>
      <c r="C283" s="4" t="s">
        <v>18</v>
      </c>
      <c r="D283" s="4" t="s">
        <v>18</v>
      </c>
      <c r="E283" s="4" t="s">
        <v>18</v>
      </c>
      <c r="F283" s="4" t="s">
        <v>18</v>
      </c>
      <c r="G283" s="4" t="s">
        <v>18</v>
      </c>
      <c r="H283" s="4" t="s">
        <v>18</v>
      </c>
      <c r="I283" s="4" t="s">
        <v>19</v>
      </c>
      <c r="J283" s="4" t="s">
        <v>19</v>
      </c>
      <c r="K283" s="4" t="s">
        <v>20</v>
      </c>
    </row>
    <row r="284" spans="1:11" x14ac:dyDescent="0.35">
      <c r="B284" s="4" t="s">
        <v>26</v>
      </c>
      <c r="C284" s="4" t="s">
        <v>27</v>
      </c>
      <c r="D284" s="4" t="s">
        <v>27</v>
      </c>
      <c r="E284" s="4" t="s">
        <v>28</v>
      </c>
      <c r="F284" s="4" t="s">
        <v>28</v>
      </c>
      <c r="G284" s="4" t="s">
        <v>29</v>
      </c>
      <c r="H284" s="4" t="s">
        <v>30</v>
      </c>
      <c r="I284" s="4" t="s">
        <v>31</v>
      </c>
      <c r="J284" s="4" t="s">
        <v>31</v>
      </c>
      <c r="K284" s="4" t="s">
        <v>31</v>
      </c>
    </row>
    <row r="285" spans="1:11" x14ac:dyDescent="0.35">
      <c r="B285" s="18" t="s">
        <v>36</v>
      </c>
      <c r="C285" s="4" t="s">
        <v>37</v>
      </c>
      <c r="D285" s="4" t="s">
        <v>37</v>
      </c>
      <c r="E285" s="11" t="s">
        <v>34</v>
      </c>
      <c r="F285" s="11" t="s">
        <v>38</v>
      </c>
      <c r="G285" s="18" t="s">
        <v>35</v>
      </c>
      <c r="H285" s="18" t="s">
        <v>35</v>
      </c>
      <c r="I285" s="4" t="s">
        <v>34</v>
      </c>
      <c r="J285" s="4" t="s">
        <v>39</v>
      </c>
      <c r="K285" s="18" t="s">
        <v>36</v>
      </c>
    </row>
    <row r="286" spans="1:11" x14ac:dyDescent="0.35">
      <c r="B286" s="20">
        <f>DEGREES(ACOS(SIN(RADIANS(D279))*SIN(RADIANS(F279))+COS(RADIANS(D279))*COS(RADIANS(F279))*COS(ABS(RADIANS(G279-E279)))))</f>
        <v>0.42913452681601866</v>
      </c>
      <c r="C286" s="22">
        <f>B286/360*40000/1.852</f>
        <v>25.746011928006876</v>
      </c>
      <c r="D286" s="22">
        <f>B286/360*2*PI()*6371/1.852</f>
        <v>25.765433169521934</v>
      </c>
      <c r="E286" s="23">
        <f>C286/(C279/3600)</f>
        <v>498.30990828400405</v>
      </c>
      <c r="F286" s="23">
        <f>E286*1.852</f>
        <v>922.86995014197555</v>
      </c>
      <c r="G286" s="23">
        <f>IF(G279&lt;E279,360-DEGREES(ACOS((SIN(RADIANS(F279))-SIN(RADIANS(D279))*COS(RADIANS(B286)))/(COS(RADIANS(D279))*SIN(RADIANS(B286))))),"")</f>
        <v>221.00914539276951</v>
      </c>
      <c r="H286" s="23" t="str">
        <f>IF(G279&gt;=E279,DEGREES(ACOS((SIN(RADIANS(F279))-SIN(RADIANS(D279))*COS(RADIANS(B286)))/(COS(RADIANS(D279))*SIN(RADIANS(B286))))),"")</f>
        <v/>
      </c>
      <c r="I286" s="23">
        <f>E286-H279</f>
        <v>-1.6900917159959477</v>
      </c>
      <c r="J286" s="24">
        <f>(E286-H279)/H279</f>
        <v>-3.3801834319918951E-3</v>
      </c>
      <c r="K286" s="23">
        <f>IF(G286="",H286-I279,G286-I279)</f>
        <v>9.145392769511318E-3</v>
      </c>
    </row>
    <row r="287" spans="1:11" x14ac:dyDescent="0.35">
      <c r="J287" s="15"/>
    </row>
    <row r="298" spans="2:10" x14ac:dyDescent="0.35">
      <c r="B298" s="1" t="s">
        <v>0</v>
      </c>
      <c r="C298" s="2"/>
      <c r="D298" s="3" t="s">
        <v>1</v>
      </c>
      <c r="E298" s="4"/>
      <c r="F298" s="5" t="s">
        <v>42</v>
      </c>
    </row>
    <row r="301" spans="2:10" x14ac:dyDescent="0.35">
      <c r="B301" s="52">
        <v>10</v>
      </c>
      <c r="C301" s="25"/>
      <c r="D301" s="25"/>
      <c r="E301" s="25"/>
      <c r="F301" s="25"/>
      <c r="G301" s="25"/>
      <c r="H301" s="25"/>
      <c r="I301" s="11"/>
      <c r="J301" s="11"/>
    </row>
    <row r="302" spans="2:10" x14ac:dyDescent="0.35">
      <c r="B302" s="11" t="s">
        <v>2</v>
      </c>
      <c r="C302" s="12">
        <v>44740</v>
      </c>
      <c r="F302" s="11" t="s">
        <v>3</v>
      </c>
      <c r="G302" s="13" t="s">
        <v>4</v>
      </c>
      <c r="I302" s="13" t="s">
        <v>4</v>
      </c>
      <c r="J302" s="14" t="s">
        <v>5</v>
      </c>
    </row>
    <row r="303" spans="2:10" x14ac:dyDescent="0.35">
      <c r="B303" s="4" t="s">
        <v>6</v>
      </c>
      <c r="C303" s="15" t="s">
        <v>133</v>
      </c>
      <c r="F303" s="11" t="s">
        <v>7</v>
      </c>
      <c r="G303" s="13" t="s">
        <v>4</v>
      </c>
    </row>
    <row r="304" spans="2:10" x14ac:dyDescent="0.35">
      <c r="B304" s="11" t="s">
        <v>8</v>
      </c>
      <c r="C304" s="15" t="s">
        <v>159</v>
      </c>
      <c r="D304" s="16" t="s">
        <v>103</v>
      </c>
      <c r="E304" s="15"/>
      <c r="F304" s="4" t="s">
        <v>105</v>
      </c>
      <c r="G304" s="9" t="s">
        <v>45</v>
      </c>
    </row>
    <row r="305" spans="1:11" x14ac:dyDescent="0.35">
      <c r="B305" s="11" t="s">
        <v>10</v>
      </c>
      <c r="C305" s="15" t="s">
        <v>160</v>
      </c>
      <c r="D305" s="15" t="s">
        <v>208</v>
      </c>
      <c r="F305" s="4" t="s">
        <v>11</v>
      </c>
      <c r="G305" s="9" t="s">
        <v>156</v>
      </c>
    </row>
    <row r="306" spans="1:11" x14ac:dyDescent="0.35">
      <c r="B306" s="11" t="s">
        <v>12</v>
      </c>
      <c r="C306" s="15">
        <v>36000</v>
      </c>
      <c r="D306" s="4" t="s">
        <v>13</v>
      </c>
      <c r="E306" s="15"/>
      <c r="F306" s="11" t="s">
        <v>14</v>
      </c>
      <c r="G306" s="15">
        <v>4</v>
      </c>
    </row>
    <row r="307" spans="1:11" x14ac:dyDescent="0.35">
      <c r="B307" s="11" t="s">
        <v>12</v>
      </c>
      <c r="C307" s="17">
        <f>C306*0.3048</f>
        <v>10972.800000000001</v>
      </c>
      <c r="D307" s="11" t="s">
        <v>15</v>
      </c>
      <c r="E307" s="15"/>
      <c r="F307" s="16"/>
      <c r="I307" s="14"/>
    </row>
    <row r="308" spans="1:11" x14ac:dyDescent="0.35">
      <c r="C308" s="4"/>
      <c r="G308" s="4"/>
      <c r="H308" s="4"/>
    </row>
    <row r="309" spans="1:11" x14ac:dyDescent="0.35">
      <c r="A309" s="4"/>
      <c r="B309" s="4"/>
      <c r="C309" s="4"/>
      <c r="D309" s="4"/>
      <c r="E309" s="4"/>
      <c r="F309" s="4"/>
      <c r="G309" s="4"/>
      <c r="H309" s="4"/>
    </row>
    <row r="310" spans="1:11" x14ac:dyDescent="0.35">
      <c r="B310" s="18" t="s">
        <v>21</v>
      </c>
      <c r="C310" s="18" t="s">
        <v>21</v>
      </c>
      <c r="D310" s="4" t="s">
        <v>22</v>
      </c>
      <c r="E310" s="4" t="s">
        <v>23</v>
      </c>
      <c r="F310" s="4" t="s">
        <v>24</v>
      </c>
      <c r="G310" s="4" t="s">
        <v>25</v>
      </c>
      <c r="H310" s="4" t="s">
        <v>19</v>
      </c>
      <c r="I310" s="4" t="s">
        <v>20</v>
      </c>
    </row>
    <row r="311" spans="1:11" x14ac:dyDescent="0.35">
      <c r="B311" s="10" t="s">
        <v>32</v>
      </c>
      <c r="C311" s="4" t="s">
        <v>33</v>
      </c>
      <c r="D311" s="4" t="s">
        <v>43</v>
      </c>
      <c r="E311" s="4" t="s">
        <v>43</v>
      </c>
      <c r="F311" s="4" t="s">
        <v>43</v>
      </c>
      <c r="G311" s="4" t="s">
        <v>43</v>
      </c>
      <c r="H311" s="4" t="s">
        <v>34</v>
      </c>
      <c r="I311" s="18" t="s">
        <v>35</v>
      </c>
    </row>
    <row r="312" spans="1:11" x14ac:dyDescent="0.35">
      <c r="B312" s="19" t="s">
        <v>209</v>
      </c>
      <c r="C312" s="20">
        <f>LEFT(B312,2)*60+RIGHT(B312,2)</f>
        <v>147</v>
      </c>
      <c r="D312" s="27">
        <v>-48.286000000000001</v>
      </c>
      <c r="E312" s="27">
        <v>68.474999999999994</v>
      </c>
      <c r="F312" s="27">
        <v>-48.179000000000002</v>
      </c>
      <c r="G312" s="27">
        <v>68.055000000000007</v>
      </c>
      <c r="H312" s="9">
        <v>440</v>
      </c>
      <c r="I312" s="9">
        <v>291</v>
      </c>
    </row>
    <row r="315" spans="1:11" x14ac:dyDescent="0.35">
      <c r="B315" s="4"/>
      <c r="C315" s="4" t="s">
        <v>16</v>
      </c>
      <c r="D315" s="4" t="s">
        <v>17</v>
      </c>
      <c r="E315" s="11"/>
      <c r="F315" s="11"/>
      <c r="G315" s="11"/>
      <c r="H315" s="4"/>
      <c r="I315" s="4"/>
      <c r="J315" s="25"/>
    </row>
    <row r="316" spans="1:11" x14ac:dyDescent="0.35">
      <c r="B316" s="4" t="s">
        <v>18</v>
      </c>
      <c r="C316" s="4" t="s">
        <v>18</v>
      </c>
      <c r="D316" s="4" t="s">
        <v>18</v>
      </c>
      <c r="E316" s="4" t="s">
        <v>18</v>
      </c>
      <c r="F316" s="4" t="s">
        <v>18</v>
      </c>
      <c r="G316" s="4" t="s">
        <v>18</v>
      </c>
      <c r="H316" s="4" t="s">
        <v>18</v>
      </c>
      <c r="I316" s="4" t="s">
        <v>19</v>
      </c>
      <c r="J316" s="4" t="s">
        <v>19</v>
      </c>
      <c r="K316" s="4" t="s">
        <v>20</v>
      </c>
    </row>
    <row r="317" spans="1:11" x14ac:dyDescent="0.35">
      <c r="B317" s="4" t="s">
        <v>26</v>
      </c>
      <c r="C317" s="4" t="s">
        <v>27</v>
      </c>
      <c r="D317" s="4" t="s">
        <v>27</v>
      </c>
      <c r="E317" s="4" t="s">
        <v>28</v>
      </c>
      <c r="F317" s="4" t="s">
        <v>28</v>
      </c>
      <c r="G317" s="4" t="s">
        <v>29</v>
      </c>
      <c r="H317" s="4" t="s">
        <v>30</v>
      </c>
      <c r="I317" s="4" t="s">
        <v>31</v>
      </c>
      <c r="J317" s="4" t="s">
        <v>31</v>
      </c>
      <c r="K317" s="4" t="s">
        <v>31</v>
      </c>
    </row>
    <row r="318" spans="1:11" x14ac:dyDescent="0.35">
      <c r="B318" s="18" t="s">
        <v>36</v>
      </c>
      <c r="C318" s="4" t="s">
        <v>37</v>
      </c>
      <c r="D318" s="4" t="s">
        <v>37</v>
      </c>
      <c r="E318" s="11" t="s">
        <v>34</v>
      </c>
      <c r="F318" s="11" t="s">
        <v>38</v>
      </c>
      <c r="G318" s="18" t="s">
        <v>35</v>
      </c>
      <c r="H318" s="18" t="s">
        <v>35</v>
      </c>
      <c r="I318" s="4" t="s">
        <v>34</v>
      </c>
      <c r="J318" s="4" t="s">
        <v>39</v>
      </c>
      <c r="K318" s="18" t="s">
        <v>36</v>
      </c>
    </row>
    <row r="319" spans="1:11" x14ac:dyDescent="0.35">
      <c r="B319" s="20">
        <f>DEGREES(ACOS(SIN(RADIANS(D312))*SIN(RADIANS(F312))+COS(RADIANS(D312))*COS(RADIANS(F312))*COS(ABS(RADIANS(G312-E312)))))</f>
        <v>0.29952914232799188</v>
      </c>
      <c r="C319" s="22">
        <f>B319/360*40000/1.852</f>
        <v>17.970310914806326</v>
      </c>
      <c r="D319" s="22">
        <f>B319/360*2*PI()*6371/1.852</f>
        <v>17.983866635566223</v>
      </c>
      <c r="E319" s="23">
        <f>C319/(C312/3600)</f>
        <v>440.08924689321617</v>
      </c>
      <c r="F319" s="23">
        <f>E319*1.852</f>
        <v>815.0452852462364</v>
      </c>
      <c r="G319" s="23">
        <f>IF(G312&lt;E312,360-DEGREES(ACOS((SIN(RADIANS(F312))-SIN(RADIANS(D312))*COS(RADIANS(B319)))/(COS(RADIANS(D312))*SIN(RADIANS(B319))))),"")</f>
        <v>290.77325992341594</v>
      </c>
      <c r="H319" s="23" t="str">
        <f>IF(G312&gt;=E312,DEGREES(ACOS((SIN(RADIANS(F312))-SIN(RADIANS(D312))*COS(RADIANS(B319)))/(COS(RADIANS(D312))*SIN(RADIANS(B319))))),"")</f>
        <v/>
      </c>
      <c r="I319" s="23">
        <f>E319-H312</f>
        <v>8.924689321617052E-2</v>
      </c>
      <c r="J319" s="24">
        <f>(E319-H312)/H312</f>
        <v>2.0283384821856936E-4</v>
      </c>
      <c r="K319" s="23">
        <f>IF(G319="",H319-I312,G319-I312)</f>
        <v>-0.22674007658406481</v>
      </c>
    </row>
    <row r="320" spans="1:11" x14ac:dyDescent="0.35">
      <c r="J320" s="15"/>
    </row>
    <row r="331" spans="1:11" x14ac:dyDescent="0.35">
      <c r="B331" s="1"/>
      <c r="C331" s="2"/>
      <c r="D331" s="3"/>
      <c r="E331" s="4"/>
      <c r="F331" s="5"/>
      <c r="G331" s="2"/>
      <c r="H331" s="4"/>
      <c r="I331" s="6"/>
      <c r="J331" s="2"/>
      <c r="K331" s="4"/>
    </row>
    <row r="332" spans="1:11" x14ac:dyDescent="0.35">
      <c r="A332" s="8"/>
      <c r="B332" s="2"/>
      <c r="C332" s="2"/>
      <c r="D332" s="2"/>
      <c r="E332" s="2"/>
      <c r="F332" s="2"/>
      <c r="G332" s="2"/>
      <c r="H332" s="9"/>
      <c r="I332" s="2"/>
      <c r="J332" s="2"/>
      <c r="K332" s="9"/>
    </row>
    <row r="333" spans="1:11" x14ac:dyDescent="0.35">
      <c r="A333" s="8"/>
      <c r="B333" s="2"/>
      <c r="C333" s="2"/>
      <c r="D333" s="2"/>
      <c r="E333" s="2"/>
      <c r="F333" s="2"/>
      <c r="G333" s="2"/>
      <c r="H333" s="9"/>
      <c r="I333" s="2"/>
      <c r="J333" s="2"/>
      <c r="K333" s="9"/>
    </row>
    <row r="334" spans="1:11" x14ac:dyDescent="0.35">
      <c r="B334" s="6"/>
      <c r="C334" s="10"/>
      <c r="I334" s="11"/>
      <c r="J334" s="11"/>
      <c r="K334" s="9"/>
    </row>
    <row r="335" spans="1:11" x14ac:dyDescent="0.35">
      <c r="B335" s="11"/>
      <c r="C335" s="12"/>
      <c r="F335" s="11"/>
      <c r="G335" s="14"/>
      <c r="I335" s="13"/>
      <c r="J335" s="14"/>
    </row>
    <row r="336" spans="1:11" x14ac:dyDescent="0.35">
      <c r="B336" s="4"/>
      <c r="C336" s="15"/>
      <c r="F336" s="11"/>
      <c r="G336" s="13"/>
      <c r="H336" s="13"/>
      <c r="K336" s="2"/>
    </row>
    <row r="337" spans="1:11" x14ac:dyDescent="0.35">
      <c r="B337" s="11"/>
      <c r="C337" s="15"/>
      <c r="D337" s="16"/>
      <c r="F337" s="4"/>
      <c r="G337" s="9"/>
    </row>
    <row r="338" spans="1:11" x14ac:dyDescent="0.35">
      <c r="B338" s="11"/>
      <c r="C338" s="15"/>
      <c r="D338" s="16"/>
      <c r="F338" s="4"/>
      <c r="G338" s="9"/>
    </row>
    <row r="339" spans="1:11" x14ac:dyDescent="0.35">
      <c r="B339" s="11"/>
      <c r="C339" s="15"/>
      <c r="D339" s="4"/>
      <c r="F339" s="11"/>
      <c r="G339" s="15"/>
    </row>
    <row r="340" spans="1:11" x14ac:dyDescent="0.35">
      <c r="B340" s="11"/>
      <c r="C340" s="17"/>
      <c r="D340" s="11"/>
    </row>
    <row r="341" spans="1:11" x14ac:dyDescent="0.35">
      <c r="G341" s="4"/>
      <c r="H341" s="4"/>
    </row>
    <row r="342" spans="1:11" x14ac:dyDescent="0.35">
      <c r="A342" s="4"/>
      <c r="B342" s="4"/>
      <c r="C342" s="4"/>
      <c r="D342" s="4"/>
      <c r="E342" s="4"/>
      <c r="F342" s="4"/>
      <c r="G342" s="4"/>
      <c r="H342" s="4"/>
    </row>
    <row r="343" spans="1:11" x14ac:dyDescent="0.35">
      <c r="B343" s="18"/>
      <c r="C343" s="18"/>
      <c r="D343" s="4"/>
      <c r="E343" s="4"/>
      <c r="F343" s="4"/>
      <c r="G343" s="4"/>
      <c r="H343" s="4"/>
      <c r="I343" s="4"/>
    </row>
    <row r="344" spans="1:11" x14ac:dyDescent="0.35">
      <c r="B344" s="10"/>
      <c r="C344" s="4"/>
      <c r="D344" s="4"/>
      <c r="E344" s="4"/>
      <c r="F344" s="4"/>
      <c r="G344" s="4"/>
      <c r="H344" s="4"/>
      <c r="I344" s="18"/>
    </row>
    <row r="345" spans="1:11" x14ac:dyDescent="0.35">
      <c r="B345" s="19"/>
      <c r="C345" s="20"/>
      <c r="D345" s="9"/>
      <c r="E345" s="9"/>
      <c r="F345" s="9"/>
      <c r="G345" s="9"/>
      <c r="H345" s="9"/>
      <c r="I345" s="9"/>
    </row>
    <row r="346" spans="1:11" x14ac:dyDescent="0.35">
      <c r="A346" s="19"/>
      <c r="B346" s="2"/>
      <c r="C346" s="9"/>
      <c r="D346" s="9"/>
      <c r="E346" s="9"/>
      <c r="F346" s="9"/>
      <c r="G346" s="9"/>
      <c r="H346" s="9"/>
    </row>
    <row r="348" spans="1:11" x14ac:dyDescent="0.35">
      <c r="B348" s="4"/>
      <c r="C348" s="4"/>
      <c r="D348" s="4"/>
      <c r="E348" s="11"/>
      <c r="F348" s="11"/>
      <c r="G348" s="11"/>
      <c r="H348" s="4"/>
      <c r="I348" s="4"/>
      <c r="J348" s="4"/>
      <c r="K348" s="21"/>
    </row>
    <row r="349" spans="1:11" x14ac:dyDescent="0.35">
      <c r="B349" s="4"/>
      <c r="C349" s="4"/>
      <c r="D349" s="4"/>
      <c r="E349" s="4"/>
      <c r="F349" s="4"/>
      <c r="G349" s="4"/>
      <c r="H349" s="4"/>
      <c r="I349" s="4"/>
      <c r="J349" s="4"/>
      <c r="K349" s="4"/>
    </row>
    <row r="350" spans="1:11" x14ac:dyDescent="0.35">
      <c r="B350" s="4"/>
      <c r="C350" s="4"/>
      <c r="D350" s="4"/>
      <c r="E350" s="4"/>
      <c r="F350" s="4"/>
      <c r="G350" s="4"/>
      <c r="H350" s="4"/>
      <c r="I350" s="4"/>
      <c r="J350" s="4"/>
      <c r="K350" s="4"/>
    </row>
    <row r="351" spans="1:11" x14ac:dyDescent="0.35">
      <c r="B351" s="18"/>
      <c r="C351" s="4"/>
      <c r="D351" s="4"/>
      <c r="E351" s="11"/>
      <c r="F351" s="11"/>
      <c r="G351" s="18"/>
      <c r="H351" s="18"/>
      <c r="I351" s="4"/>
      <c r="J351" s="4"/>
      <c r="K351" s="18"/>
    </row>
    <row r="352" spans="1:11" x14ac:dyDescent="0.35">
      <c r="B352" s="20"/>
      <c r="C352" s="22"/>
      <c r="D352" s="22"/>
      <c r="E352" s="23"/>
      <c r="F352" s="23"/>
      <c r="G352" s="23"/>
      <c r="H352" s="23"/>
      <c r="I352" s="23"/>
      <c r="J352" s="24"/>
      <c r="K352" s="23"/>
    </row>
    <row r="353" spans="1:11" x14ac:dyDescent="0.35">
      <c r="J353" s="15"/>
    </row>
    <row r="356" spans="1:11" x14ac:dyDescent="0.35">
      <c r="A356" s="19"/>
      <c r="B356" s="2"/>
      <c r="C356" s="9"/>
      <c r="D356" s="9"/>
      <c r="E356" s="9"/>
      <c r="F356" s="9"/>
      <c r="G356" s="9"/>
      <c r="H356" s="9"/>
    </row>
    <row r="357" spans="1:11" x14ac:dyDescent="0.35">
      <c r="A357" s="19"/>
      <c r="B357" s="2"/>
      <c r="C357" s="9"/>
      <c r="D357" s="9"/>
      <c r="E357" s="9"/>
      <c r="F357" s="9"/>
      <c r="G357" s="9"/>
      <c r="H357" s="9"/>
    </row>
    <row r="358" spans="1:11" x14ac:dyDescent="0.35">
      <c r="A358" s="19"/>
      <c r="B358" s="2"/>
      <c r="C358" s="9"/>
      <c r="D358" s="9"/>
      <c r="E358" s="9"/>
      <c r="F358" s="9"/>
      <c r="G358" s="9"/>
      <c r="H358" s="9"/>
    </row>
    <row r="359" spans="1:11" x14ac:dyDescent="0.35">
      <c r="K359" s="25"/>
    </row>
    <row r="364" spans="1:11" x14ac:dyDescent="0.35">
      <c r="B364" s="1"/>
      <c r="C364" s="2"/>
      <c r="D364" s="3"/>
      <c r="E364" s="4"/>
      <c r="F364" s="5"/>
      <c r="G364" s="2"/>
      <c r="H364" s="4"/>
      <c r="I364" s="6"/>
      <c r="J364" s="2"/>
      <c r="K364" s="4"/>
    </row>
    <row r="365" spans="1:11" x14ac:dyDescent="0.35">
      <c r="A365" s="8"/>
      <c r="B365" s="2"/>
      <c r="C365" s="2"/>
      <c r="D365" s="2"/>
      <c r="E365" s="2"/>
      <c r="F365" s="2"/>
      <c r="G365" s="2"/>
      <c r="H365" s="9"/>
      <c r="I365" s="2"/>
      <c r="J365" s="2"/>
      <c r="K365" s="9"/>
    </row>
    <row r="366" spans="1:11" x14ac:dyDescent="0.35">
      <c r="A366" s="8"/>
      <c r="B366" s="2"/>
      <c r="C366" s="2"/>
      <c r="D366" s="2"/>
      <c r="E366" s="2"/>
      <c r="F366" s="2"/>
      <c r="G366" s="2"/>
      <c r="H366" s="9"/>
      <c r="I366" s="2"/>
      <c r="J366" s="2"/>
      <c r="K366" s="9"/>
    </row>
    <row r="367" spans="1:11" x14ac:dyDescent="0.35">
      <c r="B367" s="6"/>
      <c r="C367" s="10"/>
      <c r="I367" s="11"/>
      <c r="J367" s="11"/>
      <c r="K367" s="9"/>
    </row>
    <row r="368" spans="1:11" x14ac:dyDescent="0.35">
      <c r="B368" s="11"/>
      <c r="C368" s="12"/>
      <c r="F368" s="11"/>
      <c r="G368" s="14"/>
      <c r="I368" s="14"/>
      <c r="J368" s="14"/>
    </row>
    <row r="369" spans="1:11" x14ac:dyDescent="0.35">
      <c r="B369" s="4"/>
      <c r="C369" s="15"/>
      <c r="F369" s="11"/>
      <c r="G369" s="14"/>
      <c r="H369" s="13"/>
      <c r="K369" s="2"/>
    </row>
    <row r="370" spans="1:11" x14ac:dyDescent="0.35">
      <c r="B370" s="11"/>
      <c r="C370" s="15"/>
      <c r="D370" s="16"/>
      <c r="F370" s="4"/>
      <c r="G370" s="9"/>
    </row>
    <row r="371" spans="1:11" x14ac:dyDescent="0.35">
      <c r="B371" s="11"/>
      <c r="C371" s="15"/>
      <c r="D371" s="16"/>
      <c r="F371" s="4"/>
      <c r="G371" s="9"/>
      <c r="I371" s="13"/>
      <c r="J371" s="14"/>
    </row>
    <row r="372" spans="1:11" x14ac:dyDescent="0.35">
      <c r="B372" s="11"/>
      <c r="C372" s="15"/>
      <c r="D372" s="4"/>
      <c r="F372" s="11"/>
      <c r="G372" s="15"/>
    </row>
    <row r="373" spans="1:11" x14ac:dyDescent="0.35">
      <c r="B373" s="11"/>
      <c r="C373" s="17"/>
      <c r="D373" s="11"/>
    </row>
    <row r="374" spans="1:11" x14ac:dyDescent="0.35">
      <c r="G374" s="4"/>
      <c r="H374" s="4"/>
    </row>
    <row r="375" spans="1:11" x14ac:dyDescent="0.35">
      <c r="A375" s="4"/>
      <c r="B375" s="4"/>
      <c r="C375" s="4"/>
      <c r="D375" s="4"/>
      <c r="E375" s="4"/>
      <c r="F375" s="4"/>
      <c r="G375" s="4"/>
      <c r="H375" s="4"/>
    </row>
    <row r="376" spans="1:11" x14ac:dyDescent="0.35">
      <c r="B376" s="18"/>
      <c r="C376" s="18"/>
      <c r="D376" s="4"/>
      <c r="E376" s="4"/>
      <c r="F376" s="4"/>
      <c r="G376" s="4"/>
      <c r="H376" s="4"/>
      <c r="I376" s="4"/>
    </row>
    <row r="377" spans="1:11" x14ac:dyDescent="0.35">
      <c r="B377" s="10"/>
      <c r="C377" s="4"/>
      <c r="D377" s="4"/>
      <c r="E377" s="4"/>
      <c r="F377" s="4"/>
      <c r="G377" s="4"/>
      <c r="H377" s="4"/>
      <c r="I377" s="18"/>
    </row>
    <row r="378" spans="1:11" x14ac:dyDescent="0.35">
      <c r="B378" s="19"/>
      <c r="C378" s="20"/>
      <c r="D378" s="9"/>
      <c r="E378" s="9"/>
      <c r="F378" s="9"/>
      <c r="G378" s="9"/>
      <c r="H378" s="9"/>
      <c r="I378" s="9"/>
    </row>
    <row r="379" spans="1:11" x14ac:dyDescent="0.35">
      <c r="A379" s="19"/>
      <c r="B379" s="2"/>
      <c r="C379" s="9"/>
      <c r="D379" s="9"/>
      <c r="E379" s="9"/>
      <c r="F379" s="9"/>
      <c r="G379" s="9"/>
      <c r="H379" s="9"/>
    </row>
    <row r="381" spans="1:11" x14ac:dyDescent="0.35">
      <c r="B381" s="4"/>
      <c r="C381" s="4"/>
      <c r="D381" s="4"/>
      <c r="E381" s="11"/>
      <c r="F381" s="11"/>
      <c r="G381" s="11"/>
      <c r="H381" s="4"/>
      <c r="I381" s="4"/>
      <c r="J381" s="4"/>
      <c r="K381" s="21"/>
    </row>
    <row r="382" spans="1:11" x14ac:dyDescent="0.35">
      <c r="B382" s="4"/>
      <c r="C382" s="4"/>
      <c r="D382" s="4"/>
      <c r="E382" s="4"/>
      <c r="F382" s="4"/>
      <c r="G382" s="4"/>
      <c r="H382" s="4"/>
      <c r="I382" s="4"/>
      <c r="J382" s="4"/>
      <c r="K382" s="4"/>
    </row>
    <row r="383" spans="1:11" x14ac:dyDescent="0.35">
      <c r="B383" s="4"/>
      <c r="C383" s="4"/>
      <c r="D383" s="4"/>
      <c r="E383" s="4"/>
      <c r="F383" s="4"/>
      <c r="G383" s="4"/>
      <c r="H383" s="4"/>
      <c r="I383" s="4"/>
      <c r="J383" s="4"/>
      <c r="K383" s="4"/>
    </row>
    <row r="384" spans="1:11" x14ac:dyDescent="0.35">
      <c r="B384" s="18"/>
      <c r="C384" s="4"/>
      <c r="D384" s="4"/>
      <c r="E384" s="11"/>
      <c r="F384" s="11"/>
      <c r="G384" s="18"/>
      <c r="H384" s="18"/>
      <c r="I384" s="4"/>
      <c r="J384" s="4"/>
      <c r="K384" s="18"/>
    </row>
    <row r="385" spans="1:11" x14ac:dyDescent="0.35">
      <c r="B385" s="20"/>
      <c r="C385" s="22"/>
      <c r="D385" s="22"/>
      <c r="E385" s="23"/>
      <c r="F385" s="23"/>
      <c r="G385" s="23"/>
      <c r="H385" s="23"/>
      <c r="I385" s="23"/>
      <c r="J385" s="24"/>
      <c r="K385" s="23"/>
    </row>
    <row r="386" spans="1:11" x14ac:dyDescent="0.35">
      <c r="J386" s="15"/>
    </row>
    <row r="389" spans="1:11" x14ac:dyDescent="0.35">
      <c r="A389" s="19"/>
      <c r="B389" s="2"/>
      <c r="C389" s="9"/>
      <c r="D389" s="9"/>
      <c r="E389" s="9"/>
      <c r="F389" s="9"/>
      <c r="G389" s="9"/>
      <c r="H389" s="9"/>
    </row>
    <row r="390" spans="1:11" x14ac:dyDescent="0.35">
      <c r="A390" s="19"/>
      <c r="B390" s="2"/>
      <c r="C390" s="9"/>
      <c r="D390" s="9"/>
      <c r="E390" s="9"/>
      <c r="F390" s="9"/>
      <c r="G390" s="9"/>
      <c r="H390" s="9"/>
    </row>
    <row r="391" spans="1:11" x14ac:dyDescent="0.35">
      <c r="A391" s="19"/>
      <c r="B391" s="2"/>
      <c r="C391" s="9"/>
      <c r="D391" s="9"/>
      <c r="E391" s="9"/>
      <c r="F391" s="9"/>
      <c r="G391" s="9"/>
      <c r="H391" s="9"/>
    </row>
    <row r="392" spans="1:11" x14ac:dyDescent="0.35">
      <c r="K392" s="25"/>
    </row>
    <row r="397" spans="1:11" x14ac:dyDescent="0.35">
      <c r="B397" s="1"/>
      <c r="C397" s="2"/>
      <c r="D397" s="3"/>
      <c r="E397" s="4"/>
      <c r="F397" s="5"/>
      <c r="G397" s="2"/>
      <c r="H397" s="4"/>
      <c r="I397" s="6"/>
      <c r="J397" s="2"/>
      <c r="K397" s="4"/>
    </row>
    <row r="398" spans="1:11" x14ac:dyDescent="0.35">
      <c r="A398" s="8"/>
      <c r="B398" s="2"/>
      <c r="C398" s="2"/>
      <c r="D398" s="2"/>
      <c r="E398" s="2"/>
      <c r="F398" s="2"/>
      <c r="G398" s="2"/>
      <c r="H398" s="9"/>
      <c r="I398" s="2"/>
      <c r="J398" s="2"/>
      <c r="K398" s="9"/>
    </row>
    <row r="399" spans="1:11" x14ac:dyDescent="0.35">
      <c r="A399" s="8"/>
      <c r="B399" s="2"/>
      <c r="C399" s="2"/>
      <c r="D399" s="2"/>
      <c r="E399" s="2"/>
      <c r="F399" s="2"/>
      <c r="G399" s="2"/>
      <c r="H399" s="9"/>
      <c r="I399" s="2"/>
      <c r="J399" s="2"/>
      <c r="K399" s="9"/>
    </row>
    <row r="400" spans="1:11" x14ac:dyDescent="0.35">
      <c r="B400" s="6"/>
      <c r="C400" s="10"/>
      <c r="I400" s="11"/>
      <c r="J400" s="11"/>
      <c r="K400" s="9"/>
    </row>
    <row r="401" spans="1:11" x14ac:dyDescent="0.35">
      <c r="B401" s="11"/>
      <c r="C401" s="12"/>
      <c r="F401" s="11"/>
      <c r="G401" s="13"/>
      <c r="I401" s="13"/>
      <c r="J401" s="13"/>
    </row>
    <row r="402" spans="1:11" x14ac:dyDescent="0.35">
      <c r="B402" s="4"/>
      <c r="C402" s="15"/>
      <c r="F402" s="11"/>
      <c r="G402" s="13"/>
      <c r="H402" s="13"/>
      <c r="K402" s="2"/>
    </row>
    <row r="403" spans="1:11" x14ac:dyDescent="0.35">
      <c r="B403" s="11"/>
      <c r="C403" s="15"/>
      <c r="D403" s="16"/>
      <c r="F403" s="4"/>
      <c r="G403" s="9"/>
    </row>
    <row r="404" spans="1:11" x14ac:dyDescent="0.35">
      <c r="B404" s="11"/>
      <c r="C404" s="15"/>
      <c r="D404" s="16"/>
      <c r="F404" s="4"/>
      <c r="G404" s="9"/>
      <c r="I404" s="13"/>
      <c r="J404" s="14"/>
    </row>
    <row r="405" spans="1:11" x14ac:dyDescent="0.35">
      <c r="B405" s="11"/>
      <c r="C405" s="15"/>
      <c r="D405" s="4"/>
      <c r="F405" s="11"/>
      <c r="G405" s="15"/>
    </row>
    <row r="406" spans="1:11" x14ac:dyDescent="0.35">
      <c r="B406" s="11"/>
      <c r="C406" s="17"/>
      <c r="D406" s="11"/>
    </row>
    <row r="407" spans="1:11" x14ac:dyDescent="0.35">
      <c r="G407" s="4"/>
      <c r="H407" s="4"/>
    </row>
    <row r="408" spans="1:11" x14ac:dyDescent="0.35">
      <c r="A408" s="4"/>
      <c r="B408" s="4"/>
      <c r="C408" s="4"/>
      <c r="D408" s="4"/>
      <c r="E408" s="4"/>
      <c r="F408" s="4"/>
      <c r="G408" s="4"/>
      <c r="H408" s="4"/>
    </row>
    <row r="409" spans="1:11" x14ac:dyDescent="0.35">
      <c r="B409" s="18"/>
      <c r="C409" s="18"/>
      <c r="D409" s="4"/>
      <c r="E409" s="4"/>
      <c r="F409" s="4"/>
      <c r="G409" s="4"/>
      <c r="H409" s="4"/>
      <c r="I409" s="4"/>
    </row>
    <row r="410" spans="1:11" x14ac:dyDescent="0.35">
      <c r="B410" s="10"/>
      <c r="C410" s="4"/>
      <c r="D410" s="4"/>
      <c r="E410" s="4"/>
      <c r="F410" s="4"/>
      <c r="G410" s="4"/>
      <c r="H410" s="4"/>
      <c r="I410" s="18"/>
    </row>
    <row r="411" spans="1:11" x14ac:dyDescent="0.35">
      <c r="B411" s="19"/>
      <c r="C411" s="20"/>
      <c r="D411" s="9"/>
      <c r="E411" s="9"/>
      <c r="F411" s="9"/>
      <c r="G411" s="9"/>
      <c r="H411" s="9"/>
      <c r="I411" s="9"/>
    </row>
    <row r="412" spans="1:11" x14ac:dyDescent="0.35">
      <c r="A412" s="19"/>
      <c r="B412" s="2"/>
      <c r="C412" s="9"/>
      <c r="D412" s="9"/>
      <c r="E412" s="9"/>
      <c r="F412" s="9"/>
      <c r="G412" s="9"/>
      <c r="H412" s="9"/>
    </row>
    <row r="414" spans="1:11" x14ac:dyDescent="0.35">
      <c r="B414" s="4"/>
      <c r="C414" s="4"/>
      <c r="D414" s="4"/>
      <c r="E414" s="11"/>
      <c r="F414" s="11"/>
      <c r="G414" s="11"/>
      <c r="H414" s="4"/>
      <c r="I414" s="4"/>
      <c r="J414" s="4"/>
      <c r="K414" s="21"/>
    </row>
    <row r="415" spans="1:11" x14ac:dyDescent="0.35">
      <c r="B415" s="4"/>
      <c r="C415" s="4"/>
      <c r="D415" s="4"/>
      <c r="E415" s="4"/>
      <c r="F415" s="4"/>
      <c r="G415" s="4"/>
      <c r="H415" s="4"/>
      <c r="I415" s="4"/>
      <c r="J415" s="4"/>
      <c r="K415" s="4"/>
    </row>
    <row r="416" spans="1:11" x14ac:dyDescent="0.35">
      <c r="B416" s="4"/>
      <c r="C416" s="4"/>
      <c r="D416" s="4"/>
      <c r="E416" s="4"/>
      <c r="F416" s="4"/>
      <c r="G416" s="4"/>
      <c r="H416" s="4"/>
      <c r="I416" s="4"/>
      <c r="J416" s="4"/>
      <c r="K416" s="4"/>
    </row>
    <row r="417" spans="1:11" x14ac:dyDescent="0.35">
      <c r="B417" s="18"/>
      <c r="C417" s="4"/>
      <c r="D417" s="4"/>
      <c r="E417" s="11"/>
      <c r="F417" s="11"/>
      <c r="G417" s="18"/>
      <c r="H417" s="18"/>
      <c r="I417" s="4"/>
      <c r="J417" s="4"/>
      <c r="K417" s="18"/>
    </row>
    <row r="418" spans="1:11" x14ac:dyDescent="0.35">
      <c r="B418" s="20"/>
      <c r="C418" s="22"/>
      <c r="D418" s="22"/>
      <c r="E418" s="23"/>
      <c r="F418" s="23"/>
      <c r="G418" s="23"/>
      <c r="H418" s="23"/>
      <c r="I418" s="23"/>
      <c r="J418" s="24"/>
      <c r="K418" s="23"/>
    </row>
    <row r="419" spans="1:11" x14ac:dyDescent="0.35">
      <c r="J419" s="15"/>
    </row>
    <row r="422" spans="1:11" x14ac:dyDescent="0.35">
      <c r="A422" s="19"/>
      <c r="B422" s="2"/>
      <c r="C422" s="9"/>
      <c r="D422" s="9"/>
      <c r="E422" s="9"/>
      <c r="F422" s="9"/>
      <c r="G422" s="9"/>
      <c r="H422" s="9"/>
    </row>
    <row r="423" spans="1:11" x14ac:dyDescent="0.35">
      <c r="A423" s="19"/>
      <c r="B423" s="2"/>
      <c r="C423" s="9"/>
      <c r="D423" s="9"/>
      <c r="E423" s="9"/>
      <c r="F423" s="9"/>
      <c r="G423" s="9"/>
      <c r="H423" s="9"/>
    </row>
    <row r="424" spans="1:11" x14ac:dyDescent="0.35">
      <c r="A424" s="19"/>
      <c r="B424" s="2"/>
      <c r="C424" s="9"/>
      <c r="D424" s="9"/>
      <c r="E424" s="9"/>
      <c r="F424" s="9"/>
      <c r="G424" s="9"/>
      <c r="H424" s="9"/>
    </row>
    <row r="425" spans="1:11" x14ac:dyDescent="0.35">
      <c r="K425" s="25"/>
    </row>
    <row r="430" spans="1:11" x14ac:dyDescent="0.35">
      <c r="B430" s="1"/>
      <c r="C430" s="2"/>
      <c r="D430" s="3"/>
      <c r="E430" s="4"/>
      <c r="F430" s="5"/>
      <c r="G430" s="2"/>
      <c r="H430" s="4"/>
      <c r="I430" s="6"/>
      <c r="J430" s="2"/>
      <c r="K430" s="4"/>
    </row>
    <row r="431" spans="1:11" x14ac:dyDescent="0.35">
      <c r="A431" s="8"/>
      <c r="B431" s="2"/>
      <c r="C431" s="2"/>
      <c r="D431" s="2"/>
      <c r="E431" s="2"/>
      <c r="F431" s="2"/>
      <c r="G431" s="2"/>
      <c r="H431" s="9"/>
      <c r="I431" s="2"/>
      <c r="J431" s="2"/>
      <c r="K431" s="9"/>
    </row>
    <row r="432" spans="1:11" x14ac:dyDescent="0.35">
      <c r="A432" s="8"/>
      <c r="B432" s="2"/>
      <c r="C432" s="2"/>
      <c r="D432" s="2"/>
      <c r="E432" s="2"/>
      <c r="F432" s="2"/>
      <c r="G432" s="2"/>
      <c r="H432" s="9"/>
      <c r="I432" s="2"/>
      <c r="J432" s="2"/>
      <c r="K432" s="9"/>
    </row>
    <row r="433" spans="1:11" x14ac:dyDescent="0.35">
      <c r="B433" s="6"/>
      <c r="C433" s="10"/>
      <c r="I433" s="11"/>
      <c r="J433" s="11"/>
      <c r="K433" s="9"/>
    </row>
    <row r="434" spans="1:11" x14ac:dyDescent="0.35">
      <c r="B434" s="11"/>
      <c r="C434" s="12"/>
      <c r="F434" s="11"/>
      <c r="G434" s="13"/>
      <c r="I434" s="14"/>
      <c r="J434" s="13"/>
    </row>
    <row r="435" spans="1:11" x14ac:dyDescent="0.35">
      <c r="B435" s="4"/>
      <c r="C435" s="15"/>
      <c r="F435" s="11"/>
      <c r="G435" s="14"/>
      <c r="H435" s="13"/>
      <c r="K435" s="2"/>
    </row>
    <row r="436" spans="1:11" x14ac:dyDescent="0.35">
      <c r="B436" s="11"/>
      <c r="C436" s="15"/>
      <c r="D436" s="16"/>
      <c r="F436" s="4"/>
      <c r="G436" s="9"/>
    </row>
    <row r="437" spans="1:11" x14ac:dyDescent="0.35">
      <c r="B437" s="11"/>
      <c r="C437" s="15"/>
      <c r="D437" s="16"/>
      <c r="F437" s="4"/>
      <c r="G437" s="9"/>
      <c r="I437" s="13"/>
      <c r="J437" s="14"/>
    </row>
    <row r="438" spans="1:11" x14ac:dyDescent="0.35">
      <c r="B438" s="11"/>
      <c r="C438" s="15"/>
      <c r="D438" s="4"/>
      <c r="F438" s="11"/>
      <c r="G438" s="15"/>
    </row>
    <row r="439" spans="1:11" x14ac:dyDescent="0.35">
      <c r="B439" s="11"/>
      <c r="C439" s="17"/>
      <c r="D439" s="11"/>
    </row>
    <row r="440" spans="1:11" x14ac:dyDescent="0.35">
      <c r="G440" s="4"/>
      <c r="H440" s="4"/>
    </row>
    <row r="441" spans="1:11" x14ac:dyDescent="0.35">
      <c r="A441" s="4"/>
      <c r="B441" s="4"/>
      <c r="C441" s="4"/>
      <c r="D441" s="4"/>
      <c r="E441" s="4"/>
      <c r="F441" s="4"/>
      <c r="G441" s="4"/>
      <c r="H441" s="4"/>
    </row>
    <row r="442" spans="1:11" x14ac:dyDescent="0.35">
      <c r="B442" s="18"/>
      <c r="C442" s="18"/>
      <c r="D442" s="4"/>
      <c r="E442" s="4"/>
      <c r="F442" s="4"/>
      <c r="G442" s="4"/>
      <c r="H442" s="4"/>
      <c r="I442" s="4"/>
    </row>
    <row r="443" spans="1:11" x14ac:dyDescent="0.35">
      <c r="B443" s="10"/>
      <c r="C443" s="4"/>
      <c r="D443" s="4"/>
      <c r="E443" s="4"/>
      <c r="F443" s="4"/>
      <c r="G443" s="4"/>
      <c r="H443" s="4"/>
      <c r="I443" s="18"/>
    </row>
    <row r="444" spans="1:11" x14ac:dyDescent="0.35">
      <c r="B444" s="19"/>
      <c r="C444" s="20"/>
      <c r="D444" s="9"/>
      <c r="E444" s="9"/>
      <c r="F444" s="9"/>
      <c r="G444" s="9"/>
      <c r="H444" s="9"/>
      <c r="I444" s="9"/>
    </row>
    <row r="445" spans="1:11" x14ac:dyDescent="0.35">
      <c r="A445" s="19"/>
      <c r="B445" s="2"/>
      <c r="C445" s="9"/>
      <c r="D445" s="9"/>
      <c r="E445" s="9"/>
      <c r="F445" s="9"/>
      <c r="G445" s="9"/>
      <c r="H445" s="9"/>
    </row>
    <row r="447" spans="1:11" x14ac:dyDescent="0.35">
      <c r="B447" s="4"/>
      <c r="C447" s="4"/>
      <c r="D447" s="4"/>
      <c r="E447" s="11"/>
      <c r="F447" s="11"/>
      <c r="G447" s="11"/>
      <c r="H447" s="4"/>
      <c r="I447" s="4"/>
      <c r="J447" s="4"/>
      <c r="K447" s="21"/>
    </row>
    <row r="448" spans="1:11" x14ac:dyDescent="0.35">
      <c r="B448" s="4"/>
      <c r="C448" s="4"/>
      <c r="D448" s="4"/>
      <c r="E448" s="4"/>
      <c r="F448" s="4"/>
      <c r="G448" s="4"/>
      <c r="H448" s="4"/>
      <c r="I448" s="4"/>
      <c r="J448" s="4"/>
      <c r="K448" s="4"/>
    </row>
    <row r="449" spans="1:11" x14ac:dyDescent="0.35">
      <c r="B449" s="4"/>
      <c r="C449" s="4"/>
      <c r="D449" s="4"/>
      <c r="E449" s="4"/>
      <c r="F449" s="4"/>
      <c r="G449" s="4"/>
      <c r="H449" s="4"/>
      <c r="I449" s="4"/>
      <c r="J449" s="4"/>
      <c r="K449" s="4"/>
    </row>
    <row r="450" spans="1:11" x14ac:dyDescent="0.35">
      <c r="B450" s="18"/>
      <c r="C450" s="4"/>
      <c r="D450" s="4"/>
      <c r="E450" s="11"/>
      <c r="F450" s="11"/>
      <c r="G450" s="18"/>
      <c r="H450" s="18"/>
      <c r="I450" s="4"/>
      <c r="J450" s="4"/>
      <c r="K450" s="18"/>
    </row>
    <row r="451" spans="1:11" x14ac:dyDescent="0.35">
      <c r="B451" s="20"/>
      <c r="C451" s="22"/>
      <c r="D451" s="22"/>
      <c r="E451" s="23"/>
      <c r="F451" s="23"/>
      <c r="G451" s="23"/>
      <c r="H451" s="23"/>
      <c r="I451" s="23"/>
      <c r="J451" s="24"/>
      <c r="K451" s="23"/>
    </row>
    <row r="452" spans="1:11" x14ac:dyDescent="0.35">
      <c r="J452" s="15"/>
    </row>
    <row r="455" spans="1:11" x14ac:dyDescent="0.35">
      <c r="A455" s="19"/>
      <c r="B455" s="2"/>
      <c r="C455" s="9"/>
      <c r="D455" s="9"/>
      <c r="E455" s="9"/>
      <c r="F455" s="9"/>
      <c r="G455" s="9"/>
      <c r="H455" s="9"/>
    </row>
    <row r="456" spans="1:11" x14ac:dyDescent="0.35">
      <c r="A456" s="19"/>
      <c r="B456" s="2"/>
      <c r="C456" s="9"/>
      <c r="D456" s="9"/>
      <c r="E456" s="9"/>
      <c r="F456" s="9"/>
      <c r="G456" s="9"/>
      <c r="H456" s="9"/>
    </row>
    <row r="457" spans="1:11" x14ac:dyDescent="0.35">
      <c r="A457" s="19"/>
      <c r="B457" s="2"/>
      <c r="C457" s="9"/>
      <c r="D457" s="9"/>
      <c r="E457" s="9"/>
      <c r="F457" s="9"/>
      <c r="G457" s="9"/>
      <c r="H457" s="9"/>
    </row>
    <row r="458" spans="1:11" x14ac:dyDescent="0.35">
      <c r="K458" s="25"/>
    </row>
    <row r="463" spans="1:11" x14ac:dyDescent="0.35">
      <c r="B463" s="1"/>
      <c r="C463" s="2"/>
      <c r="D463" s="3"/>
      <c r="E463" s="4"/>
      <c r="F463" s="5"/>
      <c r="G463" s="2"/>
      <c r="H463" s="4"/>
      <c r="I463" s="6"/>
      <c r="J463" s="2"/>
      <c r="K463" s="4"/>
    </row>
    <row r="464" spans="1:11" x14ac:dyDescent="0.35">
      <c r="A464" s="8"/>
      <c r="B464" s="2"/>
      <c r="C464" s="2"/>
      <c r="D464" s="2"/>
      <c r="E464" s="2"/>
      <c r="F464" s="2"/>
      <c r="G464" s="2"/>
      <c r="H464" s="9"/>
      <c r="I464" s="2"/>
      <c r="J464" s="2"/>
      <c r="K464" s="9"/>
    </row>
    <row r="465" spans="1:11" x14ac:dyDescent="0.35">
      <c r="A465" s="8"/>
      <c r="B465" s="2"/>
      <c r="C465" s="2"/>
      <c r="D465" s="2"/>
      <c r="E465" s="2"/>
      <c r="F465" s="2"/>
      <c r="G465" s="2"/>
      <c r="H465" s="9"/>
      <c r="I465" s="2"/>
      <c r="J465" s="2"/>
      <c r="K465" s="9"/>
    </row>
    <row r="466" spans="1:11" x14ac:dyDescent="0.35">
      <c r="B466" s="6"/>
      <c r="C466" s="10"/>
      <c r="I466" s="11"/>
      <c r="J466" s="11"/>
      <c r="K466" s="9"/>
    </row>
    <row r="467" spans="1:11" x14ac:dyDescent="0.35">
      <c r="B467" s="11"/>
      <c r="C467" s="12"/>
      <c r="F467" s="11"/>
      <c r="G467" s="14"/>
      <c r="I467" s="13"/>
      <c r="J467" s="14"/>
    </row>
    <row r="468" spans="1:11" x14ac:dyDescent="0.35">
      <c r="B468" s="4"/>
      <c r="C468" s="15"/>
      <c r="F468" s="11"/>
      <c r="G468" s="13"/>
      <c r="H468" s="13"/>
      <c r="K468" s="2"/>
    </row>
    <row r="469" spans="1:11" x14ac:dyDescent="0.35">
      <c r="B469" s="11"/>
      <c r="C469" s="15"/>
      <c r="D469" s="16"/>
      <c r="F469" s="4"/>
      <c r="G469" s="9"/>
    </row>
    <row r="470" spans="1:11" x14ac:dyDescent="0.35">
      <c r="B470" s="11"/>
      <c r="C470" s="15"/>
      <c r="D470" s="16"/>
      <c r="F470" s="4"/>
      <c r="G470" s="9"/>
      <c r="I470" s="13"/>
      <c r="J470" s="14"/>
    </row>
    <row r="471" spans="1:11" x14ac:dyDescent="0.35">
      <c r="B471" s="11"/>
      <c r="C471" s="15"/>
      <c r="D471" s="4"/>
      <c r="F471" s="11"/>
      <c r="G471" s="15"/>
    </row>
    <row r="472" spans="1:11" x14ac:dyDescent="0.35">
      <c r="B472" s="11"/>
      <c r="C472" s="17"/>
      <c r="D472" s="11"/>
    </row>
    <row r="473" spans="1:11" x14ac:dyDescent="0.35">
      <c r="G473" s="4"/>
      <c r="H473" s="4"/>
    </row>
    <row r="474" spans="1:11" x14ac:dyDescent="0.35">
      <c r="A474" s="4"/>
      <c r="B474" s="4"/>
      <c r="C474" s="4"/>
      <c r="D474" s="4"/>
      <c r="E474" s="4"/>
      <c r="F474" s="4"/>
      <c r="G474" s="4"/>
      <c r="H474" s="4"/>
    </row>
    <row r="475" spans="1:11" x14ac:dyDescent="0.35">
      <c r="B475" s="18"/>
      <c r="C475" s="18"/>
      <c r="D475" s="4"/>
      <c r="E475" s="4"/>
      <c r="F475" s="4"/>
      <c r="G475" s="4"/>
      <c r="H475" s="4"/>
      <c r="I475" s="4"/>
    </row>
    <row r="476" spans="1:11" x14ac:dyDescent="0.35">
      <c r="B476" s="10"/>
      <c r="C476" s="4"/>
      <c r="D476" s="4"/>
      <c r="E476" s="4"/>
      <c r="F476" s="4"/>
      <c r="G476" s="4"/>
      <c r="H476" s="4"/>
      <c r="I476" s="18"/>
    </row>
    <row r="477" spans="1:11" x14ac:dyDescent="0.35">
      <c r="B477" s="19"/>
      <c r="C477" s="20"/>
      <c r="D477" s="9"/>
      <c r="E477" s="9"/>
      <c r="F477" s="9"/>
      <c r="G477" s="9"/>
      <c r="H477" s="9"/>
      <c r="I477" s="9"/>
    </row>
    <row r="478" spans="1:11" x14ac:dyDescent="0.35">
      <c r="A478" s="19"/>
      <c r="B478" s="2"/>
      <c r="C478" s="9"/>
      <c r="D478" s="9"/>
      <c r="E478" s="9"/>
      <c r="F478" s="9"/>
      <c r="G478" s="9"/>
      <c r="H478" s="9"/>
    </row>
    <row r="480" spans="1:11" x14ac:dyDescent="0.35">
      <c r="B480" s="4"/>
      <c r="C480" s="4"/>
      <c r="D480" s="4"/>
      <c r="E480" s="11"/>
      <c r="F480" s="11"/>
      <c r="G480" s="11"/>
      <c r="H480" s="4"/>
      <c r="I480" s="4"/>
      <c r="J480" s="4"/>
      <c r="K480" s="21"/>
    </row>
    <row r="481" spans="1:11" x14ac:dyDescent="0.35">
      <c r="B481" s="4"/>
      <c r="C481" s="4"/>
      <c r="D481" s="4"/>
      <c r="E481" s="4"/>
      <c r="F481" s="4"/>
      <c r="G481" s="4"/>
      <c r="H481" s="4"/>
      <c r="I481" s="4"/>
      <c r="J481" s="4"/>
      <c r="K481" s="4"/>
    </row>
    <row r="482" spans="1:11" x14ac:dyDescent="0.35">
      <c r="B482" s="4"/>
      <c r="C482" s="4"/>
      <c r="D482" s="4"/>
      <c r="E482" s="4"/>
      <c r="F482" s="4"/>
      <c r="G482" s="4"/>
      <c r="H482" s="4"/>
      <c r="I482" s="4"/>
      <c r="J482" s="4"/>
      <c r="K482" s="4"/>
    </row>
    <row r="483" spans="1:11" x14ac:dyDescent="0.35">
      <c r="B483" s="18"/>
      <c r="C483" s="4"/>
      <c r="D483" s="4"/>
      <c r="E483" s="11"/>
      <c r="F483" s="11"/>
      <c r="G483" s="18"/>
      <c r="H483" s="18"/>
      <c r="I483" s="4"/>
      <c r="J483" s="4"/>
      <c r="K483" s="18"/>
    </row>
    <row r="484" spans="1:11" x14ac:dyDescent="0.35">
      <c r="B484" s="20"/>
      <c r="C484" s="22"/>
      <c r="D484" s="22"/>
      <c r="E484" s="23"/>
      <c r="F484" s="23"/>
      <c r="G484" s="23"/>
      <c r="H484" s="23"/>
      <c r="I484" s="23"/>
      <c r="J484" s="24"/>
      <c r="K484" s="23"/>
    </row>
    <row r="485" spans="1:11" x14ac:dyDescent="0.35">
      <c r="J485" s="15"/>
    </row>
    <row r="488" spans="1:11" x14ac:dyDescent="0.35">
      <c r="A488" s="19"/>
      <c r="B488" s="2"/>
      <c r="C488" s="9"/>
      <c r="D488" s="9"/>
      <c r="E488" s="9"/>
      <c r="F488" s="9"/>
      <c r="G488" s="9"/>
      <c r="H488" s="9"/>
    </row>
    <row r="489" spans="1:11" x14ac:dyDescent="0.35">
      <c r="A489" s="19"/>
      <c r="B489" s="2"/>
      <c r="C489" s="9"/>
      <c r="D489" s="9"/>
      <c r="E489" s="9"/>
      <c r="F489" s="9"/>
      <c r="G489" s="9"/>
      <c r="H489" s="9"/>
    </row>
    <row r="490" spans="1:11" x14ac:dyDescent="0.35">
      <c r="A490" s="19"/>
      <c r="B490" s="2"/>
      <c r="C490" s="9"/>
      <c r="D490" s="9"/>
      <c r="E490" s="9"/>
      <c r="F490" s="9"/>
      <c r="G490" s="9"/>
      <c r="H490" s="9"/>
    </row>
    <row r="491" spans="1:11" x14ac:dyDescent="0.35">
      <c r="K491" s="25"/>
    </row>
    <row r="496" spans="1:11" x14ac:dyDescent="0.35">
      <c r="B496" s="1"/>
      <c r="C496" s="2"/>
      <c r="D496" s="3"/>
      <c r="E496" s="4"/>
      <c r="F496" s="5"/>
      <c r="G496" s="2"/>
      <c r="H496" s="4"/>
      <c r="I496" s="6"/>
      <c r="J496" s="2"/>
      <c r="K496" s="4"/>
    </row>
    <row r="497" spans="1:11" x14ac:dyDescent="0.35">
      <c r="A497" s="8"/>
      <c r="B497" s="2"/>
      <c r="C497" s="2"/>
      <c r="D497" s="2"/>
      <c r="E497" s="2"/>
      <c r="F497" s="2"/>
      <c r="G497" s="2"/>
      <c r="H497" s="9"/>
      <c r="I497" s="2"/>
      <c r="J497" s="2"/>
      <c r="K497" s="9"/>
    </row>
    <row r="498" spans="1:11" x14ac:dyDescent="0.35">
      <c r="A498" s="8"/>
      <c r="B498" s="2"/>
      <c r="C498" s="2"/>
      <c r="D498" s="2"/>
      <c r="E498" s="2"/>
      <c r="F498" s="2"/>
      <c r="G498" s="2"/>
      <c r="H498" s="9"/>
      <c r="I498" s="2"/>
      <c r="J498" s="2"/>
      <c r="K498" s="9"/>
    </row>
    <row r="499" spans="1:11" x14ac:dyDescent="0.35">
      <c r="B499" s="6"/>
      <c r="C499" s="10"/>
      <c r="I499" s="11"/>
      <c r="J499" s="11"/>
      <c r="K499" s="9"/>
    </row>
    <row r="500" spans="1:11" x14ac:dyDescent="0.35">
      <c r="B500" s="11"/>
      <c r="C500" s="12"/>
      <c r="F500" s="11"/>
      <c r="G500" s="14"/>
      <c r="I500" s="14"/>
      <c r="J500" s="14"/>
    </row>
    <row r="501" spans="1:11" x14ac:dyDescent="0.35">
      <c r="B501" s="4"/>
      <c r="C501" s="15"/>
      <c r="F501" s="11"/>
      <c r="G501" s="13"/>
      <c r="H501" s="13"/>
      <c r="K501" s="2"/>
    </row>
    <row r="502" spans="1:11" x14ac:dyDescent="0.35">
      <c r="B502" s="11"/>
      <c r="C502" s="15"/>
      <c r="D502" s="16"/>
      <c r="F502" s="4"/>
      <c r="G502" s="9"/>
    </row>
    <row r="503" spans="1:11" x14ac:dyDescent="0.35">
      <c r="B503" s="11"/>
      <c r="C503" s="15"/>
      <c r="D503" s="16"/>
      <c r="F503" s="4"/>
      <c r="G503" s="9"/>
      <c r="I503" s="13"/>
      <c r="J503" s="14"/>
    </row>
    <row r="504" spans="1:11" x14ac:dyDescent="0.35">
      <c r="B504" s="11"/>
      <c r="C504" s="15"/>
      <c r="D504" s="4"/>
      <c r="F504" s="11"/>
      <c r="G504" s="15"/>
    </row>
    <row r="505" spans="1:11" x14ac:dyDescent="0.35">
      <c r="B505" s="11"/>
      <c r="C505" s="17"/>
      <c r="D505" s="11"/>
    </row>
    <row r="506" spans="1:11" x14ac:dyDescent="0.35">
      <c r="G506" s="4"/>
      <c r="H506" s="4"/>
    </row>
    <row r="507" spans="1:11" x14ac:dyDescent="0.35">
      <c r="A507" s="4"/>
      <c r="B507" s="4"/>
      <c r="C507" s="4"/>
      <c r="D507" s="4"/>
      <c r="E507" s="4"/>
      <c r="F507" s="4"/>
      <c r="G507" s="4"/>
      <c r="H507" s="4"/>
    </row>
    <row r="508" spans="1:11" x14ac:dyDescent="0.35">
      <c r="B508" s="18"/>
      <c r="C508" s="18"/>
      <c r="D508" s="4"/>
      <c r="E508" s="4"/>
      <c r="F508" s="4"/>
      <c r="G508" s="4"/>
      <c r="H508" s="4"/>
      <c r="I508" s="4"/>
    </row>
    <row r="509" spans="1:11" x14ac:dyDescent="0.35">
      <c r="B509" s="10"/>
      <c r="C509" s="4"/>
      <c r="D509" s="4"/>
      <c r="E509" s="4"/>
      <c r="F509" s="4"/>
      <c r="G509" s="4"/>
      <c r="H509" s="4"/>
      <c r="I509" s="18"/>
    </row>
    <row r="510" spans="1:11" x14ac:dyDescent="0.35">
      <c r="B510" s="19"/>
      <c r="C510" s="20"/>
      <c r="D510" s="9"/>
      <c r="E510" s="9"/>
      <c r="F510" s="9"/>
      <c r="G510" s="9"/>
      <c r="H510" s="9"/>
      <c r="I510" s="9"/>
    </row>
    <row r="511" spans="1:11" x14ac:dyDescent="0.35">
      <c r="A511" s="19"/>
      <c r="B511" s="2"/>
      <c r="C511" s="9"/>
      <c r="D511" s="9"/>
      <c r="E511" s="9"/>
      <c r="F511" s="9"/>
      <c r="G511" s="9"/>
      <c r="H511" s="9"/>
    </row>
    <row r="513" spans="1:11" x14ac:dyDescent="0.35">
      <c r="B513" s="4"/>
      <c r="C513" s="4"/>
      <c r="D513" s="4"/>
      <c r="E513" s="11"/>
      <c r="F513" s="11"/>
      <c r="G513" s="11"/>
      <c r="H513" s="4"/>
      <c r="I513" s="4"/>
      <c r="J513" s="4"/>
      <c r="K513" s="21"/>
    </row>
    <row r="514" spans="1:11" x14ac:dyDescent="0.35">
      <c r="B514" s="4"/>
      <c r="C514" s="4"/>
      <c r="D514" s="4"/>
      <c r="E514" s="4"/>
      <c r="F514" s="4"/>
      <c r="G514" s="4"/>
      <c r="H514" s="4"/>
      <c r="I514" s="4"/>
      <c r="J514" s="4"/>
      <c r="K514" s="4"/>
    </row>
    <row r="515" spans="1:11" x14ac:dyDescent="0.35">
      <c r="B515" s="4"/>
      <c r="C515" s="4"/>
      <c r="D515" s="4"/>
      <c r="E515" s="4"/>
      <c r="F515" s="4"/>
      <c r="G515" s="4"/>
      <c r="H515" s="4"/>
      <c r="I515" s="4"/>
      <c r="J515" s="4"/>
      <c r="K515" s="4"/>
    </row>
    <row r="516" spans="1:11" x14ac:dyDescent="0.35">
      <c r="B516" s="18"/>
      <c r="C516" s="4"/>
      <c r="D516" s="4"/>
      <c r="E516" s="11"/>
      <c r="F516" s="11"/>
      <c r="G516" s="18"/>
      <c r="H516" s="18"/>
      <c r="I516" s="4"/>
      <c r="J516" s="4"/>
      <c r="K516" s="18"/>
    </row>
    <row r="517" spans="1:11" x14ac:dyDescent="0.35">
      <c r="B517" s="20"/>
      <c r="C517" s="22"/>
      <c r="D517" s="22"/>
      <c r="E517" s="23"/>
      <c r="F517" s="23"/>
      <c r="G517" s="23"/>
      <c r="H517" s="23"/>
      <c r="I517" s="23"/>
      <c r="J517" s="24"/>
      <c r="K517" s="23"/>
    </row>
    <row r="518" spans="1:11" x14ac:dyDescent="0.35">
      <c r="J518" s="15"/>
    </row>
    <row r="521" spans="1:11" x14ac:dyDescent="0.35">
      <c r="A521" s="19"/>
      <c r="B521" s="2"/>
      <c r="C521" s="9"/>
      <c r="D521" s="9"/>
      <c r="E521" s="9"/>
      <c r="F521" s="9"/>
      <c r="G521" s="9"/>
      <c r="H521" s="9"/>
    </row>
    <row r="522" spans="1:11" x14ac:dyDescent="0.35">
      <c r="A522" s="19"/>
      <c r="B522" s="2"/>
      <c r="C522" s="9"/>
      <c r="D522" s="9"/>
      <c r="E522" s="9"/>
      <c r="F522" s="9"/>
      <c r="G522" s="9"/>
      <c r="H522" s="9"/>
    </row>
    <row r="523" spans="1:11" x14ac:dyDescent="0.35">
      <c r="A523" s="19"/>
      <c r="B523" s="2"/>
      <c r="C523" s="9"/>
      <c r="D523" s="9"/>
      <c r="E523" s="9"/>
      <c r="F523" s="9"/>
      <c r="G523" s="9"/>
      <c r="H523" s="9"/>
    </row>
    <row r="524" spans="1:11" x14ac:dyDescent="0.35">
      <c r="K524" s="25"/>
    </row>
    <row r="529" spans="1:11" x14ac:dyDescent="0.35">
      <c r="B529" s="1"/>
      <c r="C529" s="2"/>
      <c r="D529" s="3"/>
      <c r="E529" s="4"/>
      <c r="F529" s="5"/>
      <c r="G529" s="2"/>
      <c r="H529" s="4"/>
      <c r="I529" s="6"/>
      <c r="J529" s="2"/>
      <c r="K529" s="4"/>
    </row>
    <row r="530" spans="1:11" x14ac:dyDescent="0.35">
      <c r="A530" s="8"/>
      <c r="B530" s="2"/>
      <c r="C530" s="2"/>
      <c r="D530" s="2"/>
      <c r="E530" s="2"/>
      <c r="F530" s="2"/>
      <c r="G530" s="2"/>
      <c r="H530" s="9"/>
      <c r="I530" s="2"/>
      <c r="J530" s="2"/>
      <c r="K530" s="9"/>
    </row>
    <row r="531" spans="1:11" x14ac:dyDescent="0.35">
      <c r="A531" s="8"/>
      <c r="B531" s="2"/>
      <c r="C531" s="2"/>
      <c r="D531" s="2"/>
      <c r="E531" s="2"/>
      <c r="F531" s="2"/>
      <c r="G531" s="2"/>
      <c r="H531" s="9"/>
      <c r="I531" s="2"/>
      <c r="J531" s="2"/>
      <c r="K531" s="9"/>
    </row>
    <row r="532" spans="1:11" x14ac:dyDescent="0.35">
      <c r="B532" s="6"/>
      <c r="C532" s="10"/>
      <c r="I532" s="11"/>
      <c r="J532" s="11"/>
      <c r="K532" s="9"/>
    </row>
    <row r="533" spans="1:11" x14ac:dyDescent="0.35">
      <c r="B533" s="11"/>
      <c r="C533" s="12"/>
      <c r="F533" s="11"/>
      <c r="G533" s="14"/>
      <c r="I533" s="14"/>
      <c r="J533" s="14"/>
    </row>
    <row r="534" spans="1:11" x14ac:dyDescent="0.35">
      <c r="B534" s="4"/>
      <c r="C534" s="15"/>
      <c r="F534" s="11"/>
      <c r="G534" s="14"/>
      <c r="H534" s="13"/>
      <c r="K534" s="2"/>
    </row>
    <row r="535" spans="1:11" x14ac:dyDescent="0.35">
      <c r="B535" s="11"/>
      <c r="C535" s="15"/>
      <c r="D535" s="16"/>
      <c r="F535" s="4"/>
      <c r="G535" s="9"/>
    </row>
    <row r="536" spans="1:11" x14ac:dyDescent="0.35">
      <c r="B536" s="11"/>
      <c r="C536" s="15"/>
      <c r="D536" s="16"/>
      <c r="F536" s="4"/>
      <c r="G536" s="9"/>
      <c r="I536" s="13"/>
      <c r="J536" s="14"/>
    </row>
    <row r="537" spans="1:11" x14ac:dyDescent="0.35">
      <c r="B537" s="11"/>
      <c r="C537" s="15"/>
      <c r="D537" s="4"/>
      <c r="F537" s="11"/>
      <c r="G537" s="15"/>
    </row>
    <row r="538" spans="1:11" x14ac:dyDescent="0.35">
      <c r="B538" s="11"/>
      <c r="C538" s="17"/>
      <c r="D538" s="11"/>
    </row>
    <row r="539" spans="1:11" x14ac:dyDescent="0.35">
      <c r="G539" s="4"/>
      <c r="H539" s="4"/>
    </row>
    <row r="540" spans="1:11" x14ac:dyDescent="0.35">
      <c r="A540" s="4"/>
      <c r="B540" s="4"/>
      <c r="C540" s="4"/>
      <c r="D540" s="4"/>
      <c r="E540" s="4"/>
      <c r="F540" s="4"/>
      <c r="G540" s="4"/>
      <c r="H540" s="4"/>
    </row>
    <row r="541" spans="1:11" x14ac:dyDescent="0.35">
      <c r="B541" s="18"/>
      <c r="C541" s="18"/>
      <c r="D541" s="4"/>
      <c r="E541" s="4"/>
      <c r="F541" s="4"/>
      <c r="G541" s="4"/>
      <c r="H541" s="4"/>
      <c r="I541" s="4"/>
    </row>
    <row r="542" spans="1:11" x14ac:dyDescent="0.35">
      <c r="B542" s="10"/>
      <c r="C542" s="4"/>
      <c r="D542" s="4"/>
      <c r="E542" s="4"/>
      <c r="F542" s="4"/>
      <c r="G542" s="4"/>
      <c r="H542" s="4"/>
      <c r="I542" s="18"/>
    </row>
    <row r="543" spans="1:11" x14ac:dyDescent="0.35">
      <c r="B543" s="19"/>
      <c r="C543" s="20"/>
      <c r="D543" s="9"/>
      <c r="E543" s="9"/>
      <c r="F543" s="9"/>
      <c r="G543" s="9"/>
      <c r="H543" s="9"/>
      <c r="I543" s="9"/>
    </row>
    <row r="544" spans="1:11" x14ac:dyDescent="0.35">
      <c r="A544" s="19"/>
      <c r="B544" s="2"/>
      <c r="C544" s="9"/>
      <c r="D544" s="9"/>
      <c r="E544" s="9"/>
      <c r="F544" s="9"/>
      <c r="G544" s="9"/>
      <c r="H544" s="9"/>
    </row>
    <row r="546" spans="1:11" x14ac:dyDescent="0.35">
      <c r="B546" s="4"/>
      <c r="C546" s="4"/>
      <c r="D546" s="4"/>
      <c r="E546" s="11"/>
      <c r="F546" s="11"/>
      <c r="G546" s="11"/>
      <c r="H546" s="4"/>
      <c r="I546" s="4"/>
      <c r="J546" s="4"/>
      <c r="K546" s="21"/>
    </row>
    <row r="547" spans="1:11" x14ac:dyDescent="0.35">
      <c r="B547" s="4"/>
      <c r="C547" s="4"/>
      <c r="D547" s="4"/>
      <c r="E547" s="4"/>
      <c r="F547" s="4"/>
      <c r="G547" s="4"/>
      <c r="H547" s="4"/>
      <c r="I547" s="4"/>
      <c r="J547" s="4"/>
      <c r="K547" s="4"/>
    </row>
    <row r="548" spans="1:11" x14ac:dyDescent="0.35">
      <c r="B548" s="4"/>
      <c r="C548" s="4"/>
      <c r="D548" s="4"/>
      <c r="E548" s="4"/>
      <c r="F548" s="4"/>
      <c r="G548" s="4"/>
      <c r="H548" s="4"/>
      <c r="I548" s="4"/>
      <c r="J548" s="4"/>
      <c r="K548" s="4"/>
    </row>
    <row r="549" spans="1:11" x14ac:dyDescent="0.35">
      <c r="B549" s="18"/>
      <c r="C549" s="4"/>
      <c r="D549" s="4"/>
      <c r="E549" s="11"/>
      <c r="F549" s="11"/>
      <c r="G549" s="18"/>
      <c r="H549" s="18"/>
      <c r="I549" s="4"/>
      <c r="J549" s="4"/>
      <c r="K549" s="18"/>
    </row>
    <row r="550" spans="1:11" x14ac:dyDescent="0.35">
      <c r="B550" s="20"/>
      <c r="C550" s="22"/>
      <c r="D550" s="22"/>
      <c r="E550" s="23"/>
      <c r="F550" s="23"/>
      <c r="G550" s="23"/>
      <c r="H550" s="23"/>
      <c r="I550" s="23"/>
      <c r="J550" s="24"/>
      <c r="K550" s="23"/>
    </row>
    <row r="551" spans="1:11" x14ac:dyDescent="0.35">
      <c r="J551" s="15"/>
    </row>
    <row r="554" spans="1:11" x14ac:dyDescent="0.35">
      <c r="A554" s="19"/>
      <c r="B554" s="2"/>
      <c r="C554" s="9"/>
      <c r="D554" s="9"/>
      <c r="E554" s="9"/>
      <c r="F554" s="9"/>
      <c r="G554" s="9"/>
      <c r="H554" s="9"/>
    </row>
    <row r="555" spans="1:11" x14ac:dyDescent="0.35">
      <c r="A555" s="19"/>
      <c r="B555" s="2"/>
      <c r="C555" s="9"/>
      <c r="D555" s="9"/>
      <c r="E555" s="9"/>
      <c r="F555" s="9"/>
      <c r="G555" s="9"/>
      <c r="H555" s="9"/>
    </row>
    <row r="556" spans="1:11" x14ac:dyDescent="0.35">
      <c r="A556" s="19"/>
      <c r="B556" s="2"/>
      <c r="C556" s="9"/>
      <c r="D556" s="9"/>
      <c r="E556" s="9"/>
      <c r="F556" s="9"/>
      <c r="G556" s="9"/>
      <c r="H556" s="9"/>
    </row>
    <row r="557" spans="1:11" x14ac:dyDescent="0.35">
      <c r="K557" s="25"/>
    </row>
    <row r="562" spans="1:11" x14ac:dyDescent="0.35">
      <c r="B562" s="1"/>
      <c r="C562" s="2"/>
      <c r="D562" s="3"/>
      <c r="E562" s="4"/>
      <c r="F562" s="5"/>
      <c r="G562" s="2"/>
      <c r="H562" s="4"/>
      <c r="I562" s="6"/>
      <c r="J562" s="2"/>
      <c r="K562" s="4"/>
    </row>
    <row r="563" spans="1:11" x14ac:dyDescent="0.35">
      <c r="A563" s="8"/>
      <c r="B563" s="2"/>
      <c r="C563" s="2"/>
      <c r="D563" s="2"/>
      <c r="E563" s="2"/>
      <c r="F563" s="2"/>
      <c r="G563" s="2"/>
      <c r="H563" s="9"/>
      <c r="I563" s="2"/>
      <c r="J563" s="2"/>
      <c r="K563" s="9"/>
    </row>
    <row r="564" spans="1:11" x14ac:dyDescent="0.35">
      <c r="A564" s="8"/>
      <c r="B564" s="2"/>
      <c r="C564" s="2"/>
      <c r="D564" s="2"/>
      <c r="E564" s="2"/>
      <c r="F564" s="2"/>
      <c r="G564" s="2"/>
      <c r="H564" s="9"/>
      <c r="I564" s="2"/>
      <c r="J564" s="2"/>
      <c r="K564" s="9"/>
    </row>
    <row r="565" spans="1:11" x14ac:dyDescent="0.35">
      <c r="B565" s="6"/>
      <c r="C565" s="10"/>
      <c r="I565" s="11"/>
      <c r="J565" s="11"/>
      <c r="K565" s="9"/>
    </row>
    <row r="566" spans="1:11" x14ac:dyDescent="0.35">
      <c r="B566" s="11"/>
      <c r="C566" s="12"/>
      <c r="F566" s="11"/>
      <c r="G566" s="14"/>
      <c r="I566" s="14"/>
      <c r="J566" s="14"/>
    </row>
    <row r="567" spans="1:11" x14ac:dyDescent="0.35">
      <c r="B567" s="4"/>
      <c r="C567" s="15"/>
      <c r="F567" s="11"/>
      <c r="G567" s="14"/>
      <c r="H567" s="13"/>
      <c r="K567" s="2"/>
    </row>
    <row r="568" spans="1:11" x14ac:dyDescent="0.35">
      <c r="B568" s="11"/>
      <c r="C568" s="15"/>
      <c r="D568" s="16"/>
      <c r="F568" s="4"/>
      <c r="G568" s="9"/>
    </row>
    <row r="569" spans="1:11" x14ac:dyDescent="0.35">
      <c r="B569" s="11"/>
      <c r="C569" s="15"/>
      <c r="D569" s="16"/>
      <c r="F569" s="4"/>
      <c r="G569" s="9"/>
      <c r="I569" s="13"/>
      <c r="J569" s="14"/>
    </row>
    <row r="570" spans="1:11" x14ac:dyDescent="0.35">
      <c r="B570" s="11"/>
      <c r="C570" s="15"/>
      <c r="D570" s="4"/>
      <c r="F570" s="11"/>
      <c r="G570" s="15"/>
    </row>
    <row r="571" spans="1:11" x14ac:dyDescent="0.35">
      <c r="B571" s="11"/>
      <c r="C571" s="17"/>
      <c r="D571" s="11"/>
    </row>
    <row r="572" spans="1:11" x14ac:dyDescent="0.35">
      <c r="G572" s="4"/>
      <c r="H572" s="4"/>
    </row>
    <row r="573" spans="1:11" x14ac:dyDescent="0.35">
      <c r="A573" s="4"/>
      <c r="B573" s="4"/>
      <c r="C573" s="4"/>
      <c r="D573" s="4"/>
      <c r="E573" s="4"/>
      <c r="F573" s="4"/>
      <c r="G573" s="4"/>
      <c r="H573" s="4"/>
    </row>
    <row r="574" spans="1:11" x14ac:dyDescent="0.35">
      <c r="B574" s="18"/>
      <c r="C574" s="18"/>
      <c r="D574" s="4"/>
      <c r="E574" s="4"/>
      <c r="F574" s="4"/>
      <c r="G574" s="4"/>
      <c r="H574" s="4"/>
      <c r="I574" s="4"/>
    </row>
    <row r="575" spans="1:11" x14ac:dyDescent="0.35">
      <c r="B575" s="10"/>
      <c r="C575" s="4"/>
      <c r="D575" s="4"/>
      <c r="E575" s="4"/>
      <c r="F575" s="4"/>
      <c r="G575" s="4"/>
      <c r="H575" s="4"/>
      <c r="I575" s="18"/>
    </row>
    <row r="576" spans="1:11" x14ac:dyDescent="0.35">
      <c r="B576" s="19"/>
      <c r="C576" s="20"/>
      <c r="D576" s="9"/>
      <c r="E576" s="9"/>
      <c r="F576" s="9"/>
      <c r="G576" s="9"/>
      <c r="H576" s="9"/>
      <c r="I576" s="9"/>
    </row>
    <row r="577" spans="1:11" x14ac:dyDescent="0.35">
      <c r="A577" s="19"/>
      <c r="B577" s="2"/>
      <c r="C577" s="9"/>
      <c r="D577" s="9"/>
      <c r="E577" s="9"/>
      <c r="F577" s="9"/>
      <c r="G577" s="9"/>
      <c r="H577" s="9"/>
    </row>
    <row r="579" spans="1:11" x14ac:dyDescent="0.35">
      <c r="B579" s="4"/>
      <c r="C579" s="4"/>
      <c r="D579" s="4"/>
      <c r="E579" s="11"/>
      <c r="F579" s="11"/>
      <c r="G579" s="11"/>
      <c r="H579" s="4"/>
      <c r="I579" s="4"/>
      <c r="J579" s="4"/>
      <c r="K579" s="21"/>
    </row>
    <row r="580" spans="1:11" x14ac:dyDescent="0.35">
      <c r="B580" s="4"/>
      <c r="C580" s="4"/>
      <c r="D580" s="4"/>
      <c r="E580" s="4"/>
      <c r="F580" s="4"/>
      <c r="G580" s="4"/>
      <c r="H580" s="4"/>
      <c r="I580" s="4"/>
      <c r="J580" s="4"/>
      <c r="K580" s="4"/>
    </row>
    <row r="581" spans="1:11" x14ac:dyDescent="0.35">
      <c r="B581" s="4"/>
      <c r="C581" s="4"/>
      <c r="D581" s="4"/>
      <c r="E581" s="4"/>
      <c r="F581" s="4"/>
      <c r="G581" s="4"/>
      <c r="H581" s="4"/>
      <c r="I581" s="4"/>
      <c r="J581" s="4"/>
      <c r="K581" s="4"/>
    </row>
    <row r="582" spans="1:11" x14ac:dyDescent="0.35">
      <c r="B582" s="18"/>
      <c r="C582" s="4"/>
      <c r="D582" s="4"/>
      <c r="E582" s="11"/>
      <c r="F582" s="11"/>
      <c r="G582" s="18"/>
      <c r="H582" s="18"/>
      <c r="I582" s="4"/>
      <c r="J582" s="4"/>
      <c r="K582" s="18"/>
    </row>
    <row r="583" spans="1:11" x14ac:dyDescent="0.35">
      <c r="B583" s="20"/>
      <c r="C583" s="22"/>
      <c r="D583" s="22"/>
      <c r="E583" s="23"/>
      <c r="F583" s="23"/>
      <c r="G583" s="23"/>
      <c r="H583" s="23"/>
      <c r="I583" s="23"/>
      <c r="J583" s="24"/>
      <c r="K583" s="23"/>
    </row>
    <row r="584" spans="1:11" x14ac:dyDescent="0.35">
      <c r="J584" s="15"/>
    </row>
    <row r="587" spans="1:11" x14ac:dyDescent="0.35">
      <c r="A587" s="19"/>
      <c r="B587" s="2"/>
      <c r="C587" s="9"/>
      <c r="D587" s="9"/>
      <c r="E587" s="9"/>
      <c r="F587" s="9"/>
      <c r="G587" s="9"/>
      <c r="H587" s="9"/>
    </row>
    <row r="588" spans="1:11" x14ac:dyDescent="0.35">
      <c r="A588" s="19"/>
      <c r="B588" s="2"/>
      <c r="C588" s="9"/>
      <c r="D588" s="9"/>
      <c r="E588" s="9"/>
      <c r="F588" s="9"/>
      <c r="G588" s="9"/>
      <c r="H588" s="9"/>
    </row>
    <row r="589" spans="1:11" x14ac:dyDescent="0.35">
      <c r="A589" s="19"/>
      <c r="B589" s="2"/>
      <c r="C589" s="9"/>
      <c r="D589" s="9"/>
      <c r="E589" s="9"/>
      <c r="F589" s="9"/>
      <c r="G589" s="9"/>
      <c r="H589" s="9"/>
    </row>
    <row r="590" spans="1:11" x14ac:dyDescent="0.35">
      <c r="K590" s="25"/>
    </row>
    <row r="595" spans="1:11" x14ac:dyDescent="0.35">
      <c r="B595" s="1"/>
      <c r="C595" s="2"/>
      <c r="D595" s="3"/>
      <c r="E595" s="4"/>
      <c r="F595" s="5"/>
      <c r="G595" s="2"/>
      <c r="H595" s="4"/>
      <c r="I595" s="6"/>
      <c r="J595" s="2"/>
      <c r="K595" s="4"/>
    </row>
    <row r="596" spans="1:11" x14ac:dyDescent="0.35">
      <c r="A596" s="8"/>
      <c r="B596" s="2"/>
      <c r="C596" s="2"/>
      <c r="D596" s="2"/>
      <c r="E596" s="2"/>
      <c r="F596" s="2"/>
      <c r="G596" s="2"/>
      <c r="H596" s="9"/>
      <c r="I596" s="2"/>
      <c r="J596" s="2"/>
      <c r="K596" s="9"/>
    </row>
    <row r="597" spans="1:11" x14ac:dyDescent="0.35">
      <c r="A597" s="8"/>
      <c r="B597" s="2"/>
      <c r="C597" s="2"/>
      <c r="D597" s="2"/>
      <c r="E597" s="2"/>
      <c r="F597" s="2"/>
      <c r="G597" s="2"/>
      <c r="H597" s="9"/>
      <c r="I597" s="2"/>
      <c r="J597" s="2"/>
      <c r="K597" s="9"/>
    </row>
    <row r="598" spans="1:11" x14ac:dyDescent="0.35">
      <c r="B598" s="6"/>
      <c r="C598" s="10"/>
      <c r="I598" s="11"/>
      <c r="J598" s="11"/>
      <c r="K598" s="9"/>
    </row>
    <row r="599" spans="1:11" x14ac:dyDescent="0.35">
      <c r="B599" s="11"/>
      <c r="C599" s="12"/>
      <c r="F599" s="11"/>
      <c r="G599" s="13"/>
      <c r="I599" s="14"/>
      <c r="J599" s="14"/>
    </row>
    <row r="600" spans="1:11" x14ac:dyDescent="0.35">
      <c r="B600" s="4"/>
      <c r="C600" s="15"/>
      <c r="F600" s="11"/>
      <c r="G600" s="14"/>
      <c r="H600" s="13"/>
      <c r="K600" s="2"/>
    </row>
    <row r="601" spans="1:11" x14ac:dyDescent="0.35">
      <c r="B601" s="11"/>
      <c r="C601" s="15"/>
      <c r="D601" s="16"/>
      <c r="F601" s="4"/>
      <c r="G601" s="9"/>
    </row>
    <row r="602" spans="1:11" x14ac:dyDescent="0.35">
      <c r="B602" s="11"/>
      <c r="C602" s="15"/>
      <c r="D602" s="16"/>
      <c r="F602" s="4"/>
      <c r="G602" s="9"/>
      <c r="I602" s="13"/>
      <c r="J602" s="14"/>
    </row>
    <row r="603" spans="1:11" x14ac:dyDescent="0.35">
      <c r="B603" s="11"/>
      <c r="C603" s="15"/>
      <c r="D603" s="4"/>
      <c r="F603" s="11"/>
      <c r="G603" s="15"/>
    </row>
    <row r="604" spans="1:11" x14ac:dyDescent="0.35">
      <c r="B604" s="11"/>
      <c r="C604" s="17"/>
      <c r="D604" s="11"/>
    </row>
    <row r="605" spans="1:11" x14ac:dyDescent="0.35">
      <c r="G605" s="4"/>
      <c r="H605" s="4"/>
    </row>
    <row r="606" spans="1:11" x14ac:dyDescent="0.35">
      <c r="A606" s="4"/>
      <c r="B606" s="4"/>
      <c r="C606" s="4"/>
      <c r="D606" s="4"/>
      <c r="E606" s="4"/>
      <c r="F606" s="4"/>
      <c r="G606" s="4"/>
      <c r="H606" s="4"/>
    </row>
    <row r="607" spans="1:11" x14ac:dyDescent="0.35">
      <c r="B607" s="18"/>
      <c r="C607" s="18"/>
      <c r="D607" s="4"/>
      <c r="E607" s="4"/>
      <c r="F607" s="4"/>
      <c r="G607" s="4"/>
      <c r="H607" s="4"/>
      <c r="I607" s="4"/>
    </row>
    <row r="608" spans="1:11" x14ac:dyDescent="0.35">
      <c r="B608" s="10"/>
      <c r="C608" s="4"/>
      <c r="D608" s="4"/>
      <c r="E608" s="4"/>
      <c r="F608" s="4"/>
      <c r="G608" s="4"/>
      <c r="H608" s="4"/>
      <c r="I608" s="18"/>
    </row>
    <row r="609" spans="1:11" x14ac:dyDescent="0.35">
      <c r="B609" s="19"/>
      <c r="C609" s="20"/>
      <c r="D609" s="9"/>
      <c r="E609" s="9"/>
      <c r="F609" s="9"/>
      <c r="G609" s="9"/>
      <c r="H609" s="9"/>
      <c r="I609" s="9"/>
    </row>
    <row r="610" spans="1:11" x14ac:dyDescent="0.35">
      <c r="A610" s="19"/>
      <c r="B610" s="2"/>
      <c r="C610" s="9"/>
      <c r="D610" s="9"/>
      <c r="E610" s="9"/>
      <c r="F610" s="9"/>
      <c r="G610" s="9"/>
      <c r="H610" s="9"/>
    </row>
    <row r="612" spans="1:11" x14ac:dyDescent="0.35">
      <c r="B612" s="4"/>
      <c r="C612" s="4"/>
      <c r="D612" s="4"/>
      <c r="E612" s="11"/>
      <c r="F612" s="11"/>
      <c r="G612" s="11"/>
      <c r="H612" s="4"/>
      <c r="I612" s="4"/>
      <c r="J612" s="4"/>
      <c r="K612" s="21"/>
    </row>
    <row r="613" spans="1:11" x14ac:dyDescent="0.35">
      <c r="B613" s="4"/>
      <c r="C613" s="4"/>
      <c r="D613" s="4"/>
      <c r="E613" s="4"/>
      <c r="F613" s="4"/>
      <c r="G613" s="4"/>
      <c r="H613" s="4"/>
      <c r="I613" s="4"/>
      <c r="J613" s="4"/>
      <c r="K613" s="4"/>
    </row>
    <row r="614" spans="1:11" x14ac:dyDescent="0.35">
      <c r="B614" s="4"/>
      <c r="C614" s="4"/>
      <c r="D614" s="4"/>
      <c r="E614" s="4"/>
      <c r="F614" s="4"/>
      <c r="G614" s="4"/>
      <c r="H614" s="4"/>
      <c r="I614" s="4"/>
      <c r="J614" s="4"/>
      <c r="K614" s="4"/>
    </row>
    <row r="615" spans="1:11" x14ac:dyDescent="0.35">
      <c r="B615" s="18"/>
      <c r="C615" s="4"/>
      <c r="D615" s="4"/>
      <c r="E615" s="11"/>
      <c r="F615" s="11"/>
      <c r="G615" s="18"/>
      <c r="H615" s="18"/>
      <c r="I615" s="4"/>
      <c r="J615" s="4"/>
      <c r="K615" s="18"/>
    </row>
    <row r="616" spans="1:11" x14ac:dyDescent="0.35">
      <c r="B616" s="20"/>
      <c r="C616" s="22"/>
      <c r="D616" s="22"/>
      <c r="E616" s="23"/>
      <c r="F616" s="23"/>
      <c r="G616" s="23"/>
      <c r="H616" s="23"/>
      <c r="I616" s="23"/>
      <c r="J616" s="24"/>
      <c r="K616" s="23"/>
    </row>
    <row r="617" spans="1:11" x14ac:dyDescent="0.35">
      <c r="J617" s="15"/>
    </row>
    <row r="620" spans="1:11" x14ac:dyDescent="0.35">
      <c r="A620" s="19"/>
      <c r="B620" s="2"/>
      <c r="C620" s="9"/>
      <c r="D620" s="9"/>
      <c r="E620" s="9"/>
      <c r="F620" s="9"/>
      <c r="G620" s="9"/>
      <c r="H620" s="9"/>
    </row>
    <row r="621" spans="1:11" x14ac:dyDescent="0.35">
      <c r="A621" s="19"/>
      <c r="B621" s="2"/>
      <c r="C621" s="9"/>
      <c r="D621" s="9"/>
      <c r="E621" s="9"/>
      <c r="F621" s="9"/>
      <c r="G621" s="9"/>
      <c r="H621" s="9"/>
    </row>
    <row r="622" spans="1:11" x14ac:dyDescent="0.35">
      <c r="A622" s="19"/>
      <c r="B622" s="2"/>
      <c r="C622" s="9"/>
      <c r="D622" s="9"/>
      <c r="E622" s="9"/>
      <c r="F622" s="9"/>
      <c r="G622" s="9"/>
      <c r="H622" s="9"/>
    </row>
    <row r="623" spans="1:11" x14ac:dyDescent="0.35">
      <c r="K623" s="25"/>
    </row>
    <row r="628" spans="1:11" x14ac:dyDescent="0.35">
      <c r="B628" s="1"/>
      <c r="C628" s="2"/>
      <c r="D628" s="3"/>
      <c r="E628" s="4"/>
      <c r="F628" s="5"/>
      <c r="G628" s="2"/>
      <c r="H628" s="4"/>
      <c r="I628" s="6"/>
      <c r="J628" s="2"/>
      <c r="K628" s="4"/>
    </row>
    <row r="629" spans="1:11" x14ac:dyDescent="0.35">
      <c r="A629" s="8"/>
      <c r="B629" s="2"/>
      <c r="C629" s="2"/>
      <c r="D629" s="2"/>
      <c r="E629" s="2"/>
      <c r="F629" s="2"/>
      <c r="G629" s="2"/>
      <c r="H629" s="9"/>
      <c r="I629" s="2"/>
      <c r="J629" s="2"/>
      <c r="K629" s="9"/>
    </row>
    <row r="630" spans="1:11" x14ac:dyDescent="0.35">
      <c r="A630" s="8"/>
      <c r="B630" s="2"/>
      <c r="C630" s="2"/>
      <c r="D630" s="2"/>
      <c r="E630" s="2"/>
      <c r="F630" s="2"/>
      <c r="G630" s="2"/>
      <c r="H630" s="9"/>
      <c r="I630" s="2"/>
      <c r="J630" s="2"/>
      <c r="K630" s="9"/>
    </row>
    <row r="631" spans="1:11" x14ac:dyDescent="0.35">
      <c r="B631" s="6"/>
      <c r="C631" s="10"/>
      <c r="I631" s="11"/>
      <c r="J631" s="11"/>
      <c r="K631" s="9"/>
    </row>
    <row r="632" spans="1:11" x14ac:dyDescent="0.35">
      <c r="B632" s="11"/>
      <c r="C632" s="12"/>
      <c r="F632" s="11"/>
      <c r="G632" s="14"/>
      <c r="I632" s="14"/>
      <c r="J632" s="14"/>
    </row>
    <row r="633" spans="1:11" x14ac:dyDescent="0.35">
      <c r="B633" s="4"/>
      <c r="C633" s="15"/>
      <c r="F633" s="11"/>
      <c r="G633" s="13"/>
      <c r="H633" s="13"/>
      <c r="K633" s="2"/>
    </row>
    <row r="634" spans="1:11" x14ac:dyDescent="0.35">
      <c r="B634" s="11"/>
      <c r="C634" s="15"/>
      <c r="D634" s="16"/>
      <c r="F634" s="4"/>
      <c r="G634" s="9"/>
    </row>
    <row r="635" spans="1:11" x14ac:dyDescent="0.35">
      <c r="B635" s="11"/>
      <c r="C635" s="15"/>
      <c r="D635" s="16"/>
      <c r="F635" s="4"/>
      <c r="G635" s="9"/>
      <c r="I635" s="13"/>
      <c r="J635" s="14"/>
    </row>
    <row r="636" spans="1:11" x14ac:dyDescent="0.35">
      <c r="B636" s="11"/>
      <c r="C636" s="15"/>
      <c r="D636" s="4"/>
      <c r="F636" s="11"/>
      <c r="G636" s="15"/>
    </row>
    <row r="637" spans="1:11" x14ac:dyDescent="0.35">
      <c r="B637" s="11"/>
      <c r="C637" s="17"/>
      <c r="D637" s="11"/>
    </row>
    <row r="638" spans="1:11" x14ac:dyDescent="0.35">
      <c r="G638" s="4"/>
      <c r="H638" s="4"/>
    </row>
    <row r="639" spans="1:11" x14ac:dyDescent="0.35">
      <c r="A639" s="4"/>
      <c r="B639" s="4"/>
      <c r="C639" s="4"/>
      <c r="D639" s="4"/>
      <c r="E639" s="4"/>
      <c r="F639" s="4"/>
      <c r="G639" s="4"/>
      <c r="H639" s="4"/>
    </row>
    <row r="640" spans="1:11" x14ac:dyDescent="0.35">
      <c r="B640" s="18"/>
      <c r="C640" s="18"/>
      <c r="D640" s="4"/>
      <c r="E640" s="4"/>
      <c r="F640" s="4"/>
      <c r="G640" s="4"/>
      <c r="H640" s="4"/>
      <c r="I640" s="4"/>
    </row>
    <row r="641" spans="1:11" x14ac:dyDescent="0.35">
      <c r="B641" s="10"/>
      <c r="C641" s="4"/>
      <c r="D641" s="4"/>
      <c r="E641" s="4"/>
      <c r="F641" s="4"/>
      <c r="G641" s="4"/>
      <c r="H641" s="4"/>
      <c r="I641" s="18"/>
    </row>
    <row r="642" spans="1:11" x14ac:dyDescent="0.35">
      <c r="B642" s="19"/>
      <c r="C642" s="20"/>
      <c r="D642" s="9"/>
      <c r="E642" s="9"/>
      <c r="F642" s="9"/>
      <c r="G642" s="9"/>
      <c r="H642" s="9"/>
      <c r="I642" s="9"/>
    </row>
    <row r="643" spans="1:11" x14ac:dyDescent="0.35">
      <c r="A643" s="19"/>
      <c r="B643" s="19"/>
      <c r="C643" s="20"/>
      <c r="D643" s="9"/>
      <c r="E643" s="9"/>
      <c r="F643" s="9"/>
      <c r="G643" s="9"/>
      <c r="H643" s="9"/>
      <c r="I643" s="15"/>
    </row>
    <row r="644" spans="1:11" x14ac:dyDescent="0.35">
      <c r="B644" s="19"/>
      <c r="C644" s="20"/>
      <c r="D644" s="9"/>
      <c r="E644" s="9"/>
      <c r="F644" s="9"/>
      <c r="G644" s="9"/>
      <c r="H644" s="9"/>
      <c r="I644" s="9"/>
    </row>
    <row r="645" spans="1:11" x14ac:dyDescent="0.35">
      <c r="B645" s="4"/>
      <c r="C645" s="4"/>
      <c r="D645" s="4"/>
      <c r="E645" s="11"/>
      <c r="F645" s="11"/>
      <c r="G645" s="11"/>
      <c r="H645" s="4"/>
      <c r="I645" s="4"/>
      <c r="J645" s="4"/>
      <c r="K645" s="21"/>
    </row>
    <row r="646" spans="1:11" x14ac:dyDescent="0.35">
      <c r="B646" s="4"/>
      <c r="C646" s="4"/>
      <c r="D646" s="4"/>
      <c r="E646" s="4"/>
      <c r="F646" s="4"/>
      <c r="G646" s="4"/>
      <c r="H646" s="4"/>
      <c r="I646" s="4"/>
      <c r="J646" s="4"/>
      <c r="K646" s="4"/>
    </row>
    <row r="647" spans="1:11" x14ac:dyDescent="0.35">
      <c r="B647" s="4"/>
      <c r="C647" s="4"/>
      <c r="D647" s="4"/>
      <c r="E647" s="4"/>
      <c r="F647" s="4"/>
      <c r="G647" s="4"/>
      <c r="H647" s="4"/>
      <c r="I647" s="4"/>
      <c r="J647" s="4"/>
      <c r="K647" s="4"/>
    </row>
    <row r="648" spans="1:11" x14ac:dyDescent="0.35">
      <c r="B648" s="18"/>
      <c r="C648" s="4"/>
      <c r="D648" s="4"/>
      <c r="E648" s="11"/>
      <c r="F648" s="11"/>
      <c r="G648" s="18"/>
      <c r="H648" s="18"/>
      <c r="I648" s="4"/>
      <c r="J648" s="4"/>
      <c r="K648" s="18"/>
    </row>
    <row r="649" spans="1:11" x14ac:dyDescent="0.35">
      <c r="B649" s="20"/>
      <c r="C649" s="22"/>
      <c r="D649" s="22"/>
      <c r="E649" s="23"/>
      <c r="F649" s="23"/>
      <c r="G649" s="23"/>
      <c r="H649" s="23"/>
      <c r="I649" s="23"/>
      <c r="J649" s="24"/>
      <c r="K649" s="23"/>
    </row>
    <row r="650" spans="1:11" x14ac:dyDescent="0.35">
      <c r="B650" s="20"/>
      <c r="C650" s="22"/>
      <c r="D650" s="22"/>
      <c r="E650" s="23"/>
      <c r="F650" s="23"/>
      <c r="G650" s="23"/>
      <c r="H650" s="23"/>
      <c r="I650" s="23"/>
      <c r="J650" s="24"/>
      <c r="K650" s="23"/>
    </row>
    <row r="653" spans="1:11" x14ac:dyDescent="0.35">
      <c r="A653" s="19"/>
      <c r="B653" s="2"/>
      <c r="C653" s="9"/>
      <c r="D653" s="9"/>
      <c r="E653" s="9"/>
      <c r="F653" s="9"/>
      <c r="G653" s="9"/>
      <c r="H653" s="9"/>
    </row>
    <row r="654" spans="1:11" x14ac:dyDescent="0.35">
      <c r="A654" s="19"/>
      <c r="B654" s="2"/>
      <c r="C654" s="9"/>
      <c r="D654" s="9"/>
      <c r="E654" s="9"/>
      <c r="F654" s="9"/>
      <c r="G654" s="9"/>
      <c r="H654" s="9"/>
    </row>
    <row r="655" spans="1:11" x14ac:dyDescent="0.35">
      <c r="A655" s="19"/>
      <c r="B655" s="2"/>
      <c r="C655" s="9"/>
      <c r="D655" s="9"/>
      <c r="E655" s="9"/>
      <c r="F655" s="9"/>
      <c r="G655" s="9"/>
      <c r="H655" s="9"/>
    </row>
    <row r="656" spans="1:11" x14ac:dyDescent="0.35">
      <c r="K656" s="25"/>
    </row>
    <row r="661" spans="1:11" x14ac:dyDescent="0.35">
      <c r="B661" s="1"/>
      <c r="C661" s="2"/>
      <c r="D661" s="3"/>
      <c r="E661" s="4"/>
      <c r="F661" s="5"/>
      <c r="G661" s="2"/>
      <c r="H661" s="4"/>
      <c r="I661" s="6"/>
      <c r="J661" s="2"/>
      <c r="K661" s="4"/>
    </row>
    <row r="662" spans="1:11" x14ac:dyDescent="0.35">
      <c r="A662" s="8"/>
      <c r="B662" s="2"/>
      <c r="C662" s="2"/>
      <c r="D662" s="2"/>
      <c r="E662" s="2"/>
      <c r="F662" s="2"/>
      <c r="G662" s="2"/>
      <c r="H662" s="9"/>
      <c r="I662" s="2"/>
      <c r="J662" s="2"/>
      <c r="K662" s="9"/>
    </row>
    <row r="663" spans="1:11" x14ac:dyDescent="0.35">
      <c r="A663" s="8"/>
      <c r="B663" s="2"/>
      <c r="C663" s="2"/>
      <c r="D663" s="2"/>
      <c r="E663" s="2"/>
      <c r="F663" s="2"/>
      <c r="G663" s="2"/>
      <c r="H663" s="9"/>
      <c r="I663" s="2"/>
      <c r="J663" s="2"/>
      <c r="K663" s="9"/>
    </row>
    <row r="664" spans="1:11" x14ac:dyDescent="0.35">
      <c r="B664" s="6"/>
      <c r="C664" s="10"/>
      <c r="I664" s="11"/>
      <c r="J664" s="11"/>
      <c r="K664" s="9"/>
    </row>
    <row r="665" spans="1:11" x14ac:dyDescent="0.35">
      <c r="B665" s="11"/>
      <c r="C665" s="12"/>
      <c r="F665" s="11"/>
      <c r="G665" s="13"/>
      <c r="I665" s="14"/>
      <c r="J665" s="14"/>
    </row>
    <row r="666" spans="1:11" x14ac:dyDescent="0.35">
      <c r="B666" s="4"/>
      <c r="C666" s="15"/>
      <c r="F666" s="11"/>
      <c r="G666" s="14"/>
      <c r="H666" s="13"/>
      <c r="K666" s="2"/>
    </row>
    <row r="667" spans="1:11" x14ac:dyDescent="0.35">
      <c r="B667" s="11"/>
      <c r="C667" s="15"/>
      <c r="D667" s="16"/>
      <c r="F667" s="4"/>
      <c r="G667" s="9"/>
    </row>
    <row r="668" spans="1:11" x14ac:dyDescent="0.35">
      <c r="B668" s="11"/>
      <c r="C668" s="15"/>
      <c r="D668" s="16"/>
      <c r="F668" s="4"/>
      <c r="G668" s="9"/>
      <c r="I668" s="13"/>
      <c r="J668" s="14"/>
    </row>
    <row r="669" spans="1:11" x14ac:dyDescent="0.35">
      <c r="B669" s="11"/>
      <c r="C669" s="15"/>
      <c r="D669" s="4"/>
      <c r="F669" s="11"/>
      <c r="G669" s="15"/>
    </row>
    <row r="670" spans="1:11" x14ac:dyDescent="0.35">
      <c r="B670" s="11"/>
      <c r="C670" s="17"/>
      <c r="D670" s="11"/>
    </row>
    <row r="671" spans="1:11" x14ac:dyDescent="0.35">
      <c r="G671" s="4"/>
      <c r="H671" s="4"/>
    </row>
    <row r="672" spans="1:11" x14ac:dyDescent="0.35">
      <c r="A672" s="4"/>
      <c r="B672" s="4"/>
      <c r="C672" s="4"/>
      <c r="D672" s="4"/>
      <c r="E672" s="4"/>
      <c r="F672" s="4"/>
      <c r="G672" s="4"/>
      <c r="H672" s="4"/>
    </row>
    <row r="673" spans="1:11" x14ac:dyDescent="0.35">
      <c r="B673" s="18"/>
      <c r="C673" s="18"/>
      <c r="D673" s="4"/>
      <c r="E673" s="4"/>
      <c r="F673" s="4"/>
      <c r="G673" s="4"/>
      <c r="H673" s="4"/>
      <c r="I673" s="4"/>
    </row>
    <row r="674" spans="1:11" x14ac:dyDescent="0.35">
      <c r="B674" s="10"/>
      <c r="C674" s="4"/>
      <c r="D674" s="4"/>
      <c r="E674" s="4"/>
      <c r="F674" s="4"/>
      <c r="G674" s="4"/>
      <c r="H674" s="4"/>
      <c r="I674" s="18"/>
    </row>
    <row r="675" spans="1:11" x14ac:dyDescent="0.35">
      <c r="B675" s="19"/>
      <c r="C675" s="20"/>
      <c r="D675" s="9"/>
      <c r="E675" s="9"/>
      <c r="F675" s="9"/>
      <c r="G675" s="9"/>
      <c r="H675" s="9"/>
      <c r="I675" s="9"/>
    </row>
    <row r="676" spans="1:11" x14ac:dyDescent="0.35">
      <c r="A676" s="19"/>
      <c r="B676" s="2"/>
      <c r="C676" s="9"/>
      <c r="D676" s="9"/>
      <c r="E676" s="9"/>
      <c r="F676" s="9"/>
      <c r="G676" s="9"/>
      <c r="H676" s="9"/>
    </row>
    <row r="678" spans="1:11" x14ac:dyDescent="0.35">
      <c r="B678" s="4"/>
      <c r="C678" s="4"/>
      <c r="D678" s="4"/>
      <c r="E678" s="11"/>
      <c r="F678" s="11"/>
      <c r="G678" s="11"/>
      <c r="H678" s="4"/>
      <c r="I678" s="4"/>
      <c r="J678" s="4"/>
      <c r="K678" s="21"/>
    </row>
    <row r="679" spans="1:11" x14ac:dyDescent="0.35">
      <c r="B679" s="4"/>
      <c r="C679" s="4"/>
      <c r="D679" s="4"/>
      <c r="E679" s="4"/>
      <c r="F679" s="4"/>
      <c r="G679" s="4"/>
      <c r="H679" s="4"/>
      <c r="I679" s="4"/>
      <c r="J679" s="4"/>
      <c r="K679" s="4"/>
    </row>
    <row r="680" spans="1:11" x14ac:dyDescent="0.35">
      <c r="B680" s="4"/>
      <c r="C680" s="4"/>
      <c r="D680" s="4"/>
      <c r="E680" s="4"/>
      <c r="F680" s="4"/>
      <c r="G680" s="4"/>
      <c r="H680" s="4"/>
      <c r="I680" s="4"/>
      <c r="J680" s="4"/>
      <c r="K680" s="4"/>
    </row>
    <row r="681" spans="1:11" x14ac:dyDescent="0.35">
      <c r="B681" s="18"/>
      <c r="C681" s="4"/>
      <c r="D681" s="4"/>
      <c r="E681" s="11"/>
      <c r="F681" s="11"/>
      <c r="G681" s="18"/>
      <c r="H681" s="18"/>
      <c r="I681" s="4"/>
      <c r="J681" s="4"/>
      <c r="K681" s="18"/>
    </row>
    <row r="682" spans="1:11" x14ac:dyDescent="0.35">
      <c r="B682" s="20"/>
      <c r="C682" s="22"/>
      <c r="D682" s="22"/>
      <c r="E682" s="23"/>
      <c r="F682" s="23"/>
      <c r="G682" s="23"/>
      <c r="H682" s="23"/>
      <c r="I682" s="23"/>
      <c r="J682" s="24"/>
      <c r="K682" s="23"/>
    </row>
    <row r="683" spans="1:11" x14ac:dyDescent="0.35">
      <c r="J683" s="15"/>
    </row>
    <row r="686" spans="1:11" x14ac:dyDescent="0.35">
      <c r="A686" s="19"/>
      <c r="B686" s="2"/>
      <c r="C686" s="9"/>
      <c r="D686" s="9"/>
      <c r="E686" s="9"/>
      <c r="F686" s="9"/>
      <c r="G686" s="9"/>
      <c r="H686" s="9"/>
    </row>
    <row r="687" spans="1:11" x14ac:dyDescent="0.35">
      <c r="A687" s="19"/>
      <c r="B687" s="2"/>
      <c r="C687" s="9"/>
      <c r="D687" s="9"/>
      <c r="E687" s="9"/>
      <c r="F687" s="9"/>
      <c r="G687" s="9"/>
      <c r="H687" s="9"/>
    </row>
    <row r="688" spans="1:11" x14ac:dyDescent="0.35">
      <c r="A688" s="19"/>
      <c r="B688" s="2"/>
      <c r="C688" s="9"/>
      <c r="D688" s="9"/>
      <c r="E688" s="9"/>
      <c r="F688" s="9"/>
      <c r="G688" s="9"/>
      <c r="H688" s="9"/>
    </row>
    <row r="689" spans="1:11" x14ac:dyDescent="0.35">
      <c r="K689" s="25"/>
    </row>
    <row r="694" spans="1:11" x14ac:dyDescent="0.35">
      <c r="B694" s="1"/>
      <c r="C694" s="2"/>
      <c r="D694" s="3"/>
      <c r="E694" s="4"/>
      <c r="F694" s="5"/>
      <c r="G694" s="2"/>
      <c r="H694" s="4"/>
      <c r="I694" s="6"/>
      <c r="J694" s="2"/>
      <c r="K694" s="4"/>
    </row>
    <row r="695" spans="1:11" x14ac:dyDescent="0.35">
      <c r="A695" s="8"/>
      <c r="B695" s="2"/>
      <c r="C695" s="2"/>
      <c r="D695" s="2"/>
      <c r="E695" s="2"/>
      <c r="F695" s="2"/>
      <c r="G695" s="2"/>
      <c r="H695" s="9"/>
      <c r="I695" s="2"/>
      <c r="J695" s="2"/>
      <c r="K695" s="9"/>
    </row>
    <row r="696" spans="1:11" x14ac:dyDescent="0.35">
      <c r="A696" s="8"/>
      <c r="B696" s="2"/>
      <c r="C696" s="2"/>
      <c r="D696" s="2"/>
      <c r="E696" s="2"/>
      <c r="F696" s="2"/>
      <c r="G696" s="2"/>
      <c r="H696" s="9"/>
      <c r="I696" s="2"/>
      <c r="J696" s="2"/>
      <c r="K696" s="9"/>
    </row>
    <row r="697" spans="1:11" x14ac:dyDescent="0.35">
      <c r="B697" s="6"/>
      <c r="C697" s="10"/>
      <c r="I697" s="11"/>
      <c r="J697" s="11"/>
      <c r="K697" s="9"/>
    </row>
    <row r="698" spans="1:11" x14ac:dyDescent="0.35">
      <c r="B698" s="11"/>
      <c r="C698" s="12"/>
      <c r="F698" s="11"/>
      <c r="G698" s="14"/>
      <c r="I698" s="14"/>
      <c r="J698" s="14"/>
    </row>
    <row r="699" spans="1:11" x14ac:dyDescent="0.35">
      <c r="B699" s="4"/>
      <c r="C699" s="15"/>
      <c r="F699" s="11"/>
      <c r="G699" s="13"/>
      <c r="H699" s="13"/>
      <c r="K699" s="2"/>
    </row>
    <row r="700" spans="1:11" x14ac:dyDescent="0.35">
      <c r="B700" s="11"/>
      <c r="C700" s="15"/>
      <c r="D700" s="16"/>
      <c r="F700" s="4"/>
      <c r="G700" s="9"/>
    </row>
    <row r="701" spans="1:11" x14ac:dyDescent="0.35">
      <c r="B701" s="11"/>
      <c r="C701" s="15"/>
      <c r="D701" s="16"/>
      <c r="F701" s="4"/>
      <c r="G701" s="9"/>
      <c r="I701" s="13"/>
      <c r="J701" s="14"/>
    </row>
    <row r="702" spans="1:11" x14ac:dyDescent="0.35">
      <c r="B702" s="11"/>
      <c r="C702" s="15"/>
      <c r="D702" s="4"/>
      <c r="F702" s="11"/>
      <c r="G702" s="15"/>
    </row>
    <row r="703" spans="1:11" x14ac:dyDescent="0.35">
      <c r="B703" s="11"/>
      <c r="C703" s="17"/>
      <c r="D703" s="11"/>
    </row>
    <row r="704" spans="1:11" x14ac:dyDescent="0.35">
      <c r="G704" s="4"/>
      <c r="H704" s="4"/>
    </row>
    <row r="705" spans="1:11" x14ac:dyDescent="0.35">
      <c r="A705" s="4"/>
      <c r="B705" s="4"/>
      <c r="C705" s="4"/>
      <c r="D705" s="4"/>
      <c r="E705" s="4"/>
      <c r="F705" s="4"/>
      <c r="G705" s="4"/>
      <c r="H705" s="4"/>
    </row>
    <row r="706" spans="1:11" x14ac:dyDescent="0.35">
      <c r="B706" s="18"/>
      <c r="C706" s="18"/>
      <c r="D706" s="4"/>
      <c r="E706" s="4"/>
      <c r="F706" s="4"/>
      <c r="G706" s="4"/>
      <c r="H706" s="4"/>
      <c r="I706" s="4"/>
    </row>
    <row r="707" spans="1:11" x14ac:dyDescent="0.35">
      <c r="B707" s="10"/>
      <c r="C707" s="4"/>
      <c r="D707" s="4"/>
      <c r="E707" s="4"/>
      <c r="F707" s="4"/>
      <c r="G707" s="4"/>
      <c r="H707" s="4"/>
      <c r="I707" s="18"/>
    </row>
    <row r="708" spans="1:11" x14ac:dyDescent="0.35">
      <c r="B708" s="19"/>
      <c r="C708" s="20"/>
      <c r="D708" s="9"/>
      <c r="E708" s="9"/>
      <c r="F708" s="9"/>
      <c r="G708" s="9"/>
      <c r="H708" s="9"/>
      <c r="I708" s="9"/>
    </row>
    <row r="709" spans="1:11" x14ac:dyDescent="0.35">
      <c r="A709" s="19"/>
      <c r="B709" s="2"/>
      <c r="C709" s="9"/>
      <c r="D709" s="9"/>
      <c r="E709" s="9"/>
      <c r="F709" s="9"/>
      <c r="G709" s="9"/>
      <c r="H709" s="9"/>
    </row>
    <row r="711" spans="1:11" x14ac:dyDescent="0.35">
      <c r="B711" s="4"/>
      <c r="C711" s="4"/>
      <c r="D711" s="4"/>
      <c r="E711" s="11"/>
      <c r="F711" s="11"/>
      <c r="G711" s="11"/>
      <c r="H711" s="4"/>
      <c r="I711" s="4"/>
      <c r="J711" s="4"/>
      <c r="K711" s="21"/>
    </row>
    <row r="712" spans="1:11" x14ac:dyDescent="0.35">
      <c r="B712" s="4"/>
      <c r="C712" s="4"/>
      <c r="D712" s="4"/>
      <c r="E712" s="4"/>
      <c r="F712" s="4"/>
      <c r="G712" s="4"/>
      <c r="H712" s="4"/>
      <c r="I712" s="4"/>
      <c r="J712" s="4"/>
      <c r="K712" s="4"/>
    </row>
    <row r="713" spans="1:11" x14ac:dyDescent="0.35">
      <c r="B713" s="4"/>
      <c r="C713" s="4"/>
      <c r="D713" s="4"/>
      <c r="E713" s="4"/>
      <c r="F713" s="4"/>
      <c r="G713" s="4"/>
      <c r="H713" s="4"/>
      <c r="I713" s="4"/>
      <c r="J713" s="4"/>
      <c r="K713" s="4"/>
    </row>
    <row r="714" spans="1:11" x14ac:dyDescent="0.35">
      <c r="B714" s="18"/>
      <c r="C714" s="4"/>
      <c r="D714" s="4"/>
      <c r="E714" s="11"/>
      <c r="F714" s="11"/>
      <c r="G714" s="18"/>
      <c r="H714" s="18"/>
      <c r="I714" s="4"/>
      <c r="J714" s="4"/>
      <c r="K714" s="18"/>
    </row>
    <row r="715" spans="1:11" x14ac:dyDescent="0.35">
      <c r="B715" s="20"/>
      <c r="C715" s="22"/>
      <c r="D715" s="22"/>
      <c r="E715" s="23"/>
      <c r="F715" s="23"/>
      <c r="G715" s="23"/>
      <c r="H715" s="23"/>
      <c r="I715" s="23"/>
      <c r="J715" s="24"/>
      <c r="K715" s="23"/>
    </row>
    <row r="716" spans="1:11" x14ac:dyDescent="0.35">
      <c r="J716" s="15"/>
    </row>
    <row r="719" spans="1:11" x14ac:dyDescent="0.35">
      <c r="A719" s="19"/>
      <c r="B719" s="2"/>
      <c r="C719" s="9"/>
      <c r="D719" s="9"/>
      <c r="E719" s="9"/>
      <c r="F719" s="9"/>
      <c r="G719" s="9"/>
      <c r="H719" s="9"/>
    </row>
    <row r="720" spans="1:11" x14ac:dyDescent="0.35">
      <c r="A720" s="19"/>
      <c r="B720" s="2"/>
      <c r="C720" s="9"/>
      <c r="D720" s="9"/>
      <c r="E720" s="9"/>
      <c r="F720" s="9"/>
      <c r="G720" s="9"/>
      <c r="H720" s="9"/>
    </row>
    <row r="721" spans="1:11" x14ac:dyDescent="0.35">
      <c r="A721" s="19"/>
      <c r="B721" s="2"/>
      <c r="C721" s="9"/>
      <c r="D721" s="9"/>
      <c r="E721" s="9"/>
      <c r="F721" s="9"/>
      <c r="G721" s="9"/>
      <c r="H721" s="9"/>
    </row>
    <row r="722" spans="1:11" x14ac:dyDescent="0.35">
      <c r="K722" s="25"/>
    </row>
    <row r="727" spans="1:11" x14ac:dyDescent="0.35">
      <c r="B727" s="1"/>
      <c r="C727" s="2"/>
      <c r="D727" s="3"/>
      <c r="E727" s="4"/>
      <c r="F727" s="5"/>
      <c r="G727" s="2"/>
      <c r="H727" s="4"/>
      <c r="I727" s="6"/>
      <c r="J727" s="2"/>
      <c r="K727" s="4"/>
    </row>
    <row r="728" spans="1:11" x14ac:dyDescent="0.35">
      <c r="A728" s="8"/>
      <c r="B728" s="2"/>
      <c r="C728" s="2"/>
      <c r="D728" s="2"/>
      <c r="E728" s="2"/>
      <c r="F728" s="2"/>
      <c r="G728" s="2"/>
      <c r="H728" s="9"/>
      <c r="I728" s="2"/>
      <c r="J728" s="2"/>
      <c r="K728" s="9"/>
    </row>
    <row r="729" spans="1:11" x14ac:dyDescent="0.35">
      <c r="A729" s="8"/>
      <c r="B729" s="2"/>
      <c r="C729" s="2"/>
      <c r="D729" s="2"/>
      <c r="E729" s="2"/>
      <c r="F729" s="2"/>
      <c r="G729" s="2"/>
      <c r="H729" s="9"/>
      <c r="I729" s="2"/>
      <c r="J729" s="2"/>
      <c r="K729" s="9"/>
    </row>
    <row r="730" spans="1:11" x14ac:dyDescent="0.35">
      <c r="B730" s="6"/>
      <c r="C730" s="10"/>
      <c r="I730" s="11"/>
      <c r="J730" s="11"/>
      <c r="K730" s="9"/>
    </row>
    <row r="731" spans="1:11" x14ac:dyDescent="0.35">
      <c r="B731" s="11"/>
      <c r="C731" s="12"/>
      <c r="F731" s="11"/>
      <c r="G731" s="14"/>
      <c r="I731" s="14"/>
      <c r="J731" s="14"/>
    </row>
    <row r="732" spans="1:11" x14ac:dyDescent="0.35">
      <c r="B732" s="4"/>
      <c r="C732" s="15"/>
      <c r="F732" s="11"/>
      <c r="G732" s="14"/>
      <c r="H732" s="13"/>
      <c r="K732" s="2"/>
    </row>
    <row r="733" spans="1:11" x14ac:dyDescent="0.35">
      <c r="B733" s="11"/>
      <c r="C733" s="15"/>
      <c r="D733" s="16"/>
      <c r="F733" s="4"/>
      <c r="G733" s="9"/>
    </row>
    <row r="734" spans="1:11" x14ac:dyDescent="0.35">
      <c r="B734" s="11"/>
      <c r="C734" s="15"/>
      <c r="D734" s="16"/>
      <c r="F734" s="4"/>
      <c r="G734" s="9"/>
      <c r="I734" s="13"/>
      <c r="J734" s="14"/>
    </row>
    <row r="735" spans="1:11" x14ac:dyDescent="0.35">
      <c r="B735" s="11"/>
      <c r="C735" s="15"/>
      <c r="D735" s="4"/>
      <c r="F735" s="11"/>
      <c r="G735" s="15"/>
    </row>
    <row r="736" spans="1:11" x14ac:dyDescent="0.35">
      <c r="B736" s="11"/>
      <c r="C736" s="17"/>
      <c r="D736" s="11"/>
    </row>
    <row r="737" spans="1:11" x14ac:dyDescent="0.35">
      <c r="G737" s="4"/>
      <c r="H737" s="4"/>
    </row>
    <row r="738" spans="1:11" x14ac:dyDescent="0.35">
      <c r="A738" s="4"/>
      <c r="B738" s="4"/>
      <c r="C738" s="4"/>
      <c r="D738" s="4"/>
      <c r="E738" s="4"/>
      <c r="F738" s="4"/>
      <c r="G738" s="4"/>
      <c r="H738" s="4"/>
    </row>
    <row r="739" spans="1:11" x14ac:dyDescent="0.35">
      <c r="B739" s="18"/>
      <c r="C739" s="18"/>
      <c r="D739" s="4"/>
      <c r="E739" s="4"/>
      <c r="F739" s="4"/>
      <c r="G739" s="4"/>
      <c r="H739" s="4"/>
      <c r="I739" s="4"/>
    </row>
    <row r="740" spans="1:11" x14ac:dyDescent="0.35">
      <c r="B740" s="10"/>
      <c r="C740" s="4"/>
      <c r="D740" s="4"/>
      <c r="E740" s="4"/>
      <c r="F740" s="4"/>
      <c r="G740" s="4"/>
      <c r="H740" s="4"/>
      <c r="I740" s="18"/>
    </row>
    <row r="741" spans="1:11" x14ac:dyDescent="0.35">
      <c r="B741" s="19"/>
      <c r="C741" s="20"/>
      <c r="D741" s="9"/>
      <c r="E741" s="9"/>
      <c r="F741" s="9"/>
      <c r="G741" s="9"/>
      <c r="H741" s="9"/>
      <c r="I741" s="9"/>
    </row>
    <row r="742" spans="1:11" x14ac:dyDescent="0.35">
      <c r="A742" s="19"/>
      <c r="B742" s="2"/>
      <c r="C742" s="9"/>
      <c r="D742" s="9"/>
      <c r="E742" s="9"/>
      <c r="F742" s="9"/>
      <c r="G742" s="9"/>
      <c r="H742" s="9"/>
    </row>
    <row r="744" spans="1:11" x14ac:dyDescent="0.35">
      <c r="B744" s="4"/>
      <c r="C744" s="4"/>
      <c r="D744" s="4"/>
      <c r="E744" s="11"/>
      <c r="F744" s="11"/>
      <c r="G744" s="11"/>
      <c r="H744" s="4"/>
      <c r="I744" s="4"/>
      <c r="J744" s="4"/>
      <c r="K744" s="21"/>
    </row>
    <row r="745" spans="1:11" x14ac:dyDescent="0.35">
      <c r="B745" s="4"/>
      <c r="C745" s="4"/>
      <c r="D745" s="4"/>
      <c r="E745" s="4"/>
      <c r="F745" s="4"/>
      <c r="G745" s="4"/>
      <c r="H745" s="4"/>
      <c r="I745" s="4"/>
      <c r="J745" s="4"/>
      <c r="K745" s="4"/>
    </row>
    <row r="746" spans="1:11" x14ac:dyDescent="0.35">
      <c r="B746" s="4"/>
      <c r="C746" s="4"/>
      <c r="D746" s="4"/>
      <c r="E746" s="4"/>
      <c r="F746" s="4"/>
      <c r="G746" s="4"/>
      <c r="H746" s="4"/>
      <c r="I746" s="4"/>
      <c r="J746" s="4"/>
      <c r="K746" s="4"/>
    </row>
    <row r="747" spans="1:11" x14ac:dyDescent="0.35">
      <c r="B747" s="18"/>
      <c r="C747" s="4"/>
      <c r="D747" s="4"/>
      <c r="E747" s="11"/>
      <c r="F747" s="11"/>
      <c r="G747" s="18"/>
      <c r="H747" s="18"/>
      <c r="I747" s="4"/>
      <c r="J747" s="4"/>
      <c r="K747" s="18"/>
    </row>
    <row r="748" spans="1:11" x14ac:dyDescent="0.35">
      <c r="B748" s="20"/>
      <c r="C748" s="22"/>
      <c r="D748" s="22"/>
      <c r="E748" s="23"/>
      <c r="F748" s="23"/>
      <c r="G748" s="23"/>
      <c r="H748" s="23"/>
      <c r="I748" s="23"/>
      <c r="J748" s="24"/>
      <c r="K748" s="23"/>
    </row>
    <row r="749" spans="1:11" x14ac:dyDescent="0.35">
      <c r="J749" s="15"/>
    </row>
    <row r="752" spans="1:11" x14ac:dyDescent="0.35">
      <c r="A752" s="19"/>
      <c r="B752" s="2"/>
      <c r="C752" s="9"/>
      <c r="D752" s="9"/>
      <c r="E752" s="9"/>
      <c r="F752" s="9"/>
      <c r="G752" s="9"/>
      <c r="H752" s="9"/>
    </row>
    <row r="753" spans="1:11" x14ac:dyDescent="0.35">
      <c r="A753" s="19"/>
      <c r="B753" s="2"/>
      <c r="C753" s="9"/>
      <c r="D753" s="9"/>
      <c r="E753" s="9"/>
      <c r="F753" s="9"/>
      <c r="G753" s="9"/>
      <c r="H753" s="9"/>
    </row>
    <row r="754" spans="1:11" x14ac:dyDescent="0.35">
      <c r="A754" s="19"/>
      <c r="B754" s="2"/>
      <c r="C754" s="9"/>
      <c r="D754" s="9"/>
      <c r="E754" s="9"/>
      <c r="F754" s="9"/>
      <c r="G754" s="9"/>
      <c r="H754" s="9"/>
    </row>
    <row r="755" spans="1:11" x14ac:dyDescent="0.35">
      <c r="K755" s="25"/>
    </row>
    <row r="760" spans="1:11" x14ac:dyDescent="0.35">
      <c r="B760" s="1"/>
      <c r="C760" s="2"/>
      <c r="D760" s="3"/>
      <c r="E760" s="4"/>
      <c r="F760" s="5"/>
      <c r="G760" s="2"/>
      <c r="H760" s="4"/>
      <c r="I760" s="6"/>
      <c r="J760" s="2"/>
      <c r="K760" s="4"/>
    </row>
    <row r="761" spans="1:11" x14ac:dyDescent="0.35">
      <c r="A761" s="8"/>
      <c r="B761" s="2"/>
      <c r="C761" s="2"/>
      <c r="D761" s="2"/>
      <c r="E761" s="2"/>
      <c r="F761" s="2"/>
      <c r="G761" s="2"/>
      <c r="H761" s="9"/>
      <c r="I761" s="2"/>
      <c r="J761" s="2"/>
      <c r="K761" s="9"/>
    </row>
    <row r="762" spans="1:11" x14ac:dyDescent="0.35">
      <c r="A762" s="8"/>
      <c r="B762" s="2"/>
      <c r="C762" s="2"/>
      <c r="D762" s="2"/>
      <c r="E762" s="2"/>
      <c r="F762" s="2"/>
      <c r="G762" s="2"/>
      <c r="H762" s="9"/>
      <c r="I762" s="2"/>
      <c r="J762" s="2"/>
      <c r="K762" s="9"/>
    </row>
    <row r="763" spans="1:11" x14ac:dyDescent="0.35">
      <c r="B763" s="6"/>
      <c r="C763" s="10"/>
      <c r="I763" s="11"/>
      <c r="J763" s="11"/>
      <c r="K763" s="9"/>
    </row>
    <row r="764" spans="1:11" x14ac:dyDescent="0.35">
      <c r="B764" s="11"/>
      <c r="C764" s="12"/>
      <c r="F764" s="11"/>
      <c r="G764" s="13"/>
      <c r="I764" s="13"/>
      <c r="J764" s="13"/>
    </row>
    <row r="765" spans="1:11" x14ac:dyDescent="0.35">
      <c r="B765" s="4"/>
      <c r="C765" s="15"/>
      <c r="F765" s="11"/>
      <c r="G765" s="13"/>
      <c r="H765" s="13"/>
      <c r="K765" s="2"/>
    </row>
    <row r="766" spans="1:11" x14ac:dyDescent="0.35">
      <c r="B766" s="11"/>
      <c r="C766" s="15"/>
      <c r="D766" s="16"/>
      <c r="F766" s="4"/>
      <c r="G766" s="9"/>
    </row>
    <row r="767" spans="1:11" x14ac:dyDescent="0.35">
      <c r="B767" s="11"/>
      <c r="C767" s="15"/>
      <c r="D767" s="16"/>
      <c r="F767" s="4"/>
      <c r="G767" s="9"/>
      <c r="I767" s="13"/>
      <c r="J767" s="14"/>
    </row>
    <row r="768" spans="1:11" x14ac:dyDescent="0.35">
      <c r="B768" s="11"/>
      <c r="C768" s="15"/>
      <c r="D768" s="4"/>
      <c r="F768" s="11"/>
      <c r="G768" s="15"/>
    </row>
    <row r="769" spans="1:11" x14ac:dyDescent="0.35">
      <c r="B769" s="11"/>
      <c r="C769" s="17"/>
      <c r="D769" s="11"/>
    </row>
    <row r="770" spans="1:11" x14ac:dyDescent="0.35">
      <c r="G770" s="4"/>
      <c r="H770" s="4"/>
    </row>
    <row r="771" spans="1:11" x14ac:dyDescent="0.35">
      <c r="A771" s="4"/>
      <c r="B771" s="4"/>
      <c r="C771" s="4"/>
      <c r="D771" s="4"/>
      <c r="E771" s="4"/>
      <c r="F771" s="4"/>
      <c r="G771" s="4"/>
      <c r="H771" s="4"/>
    </row>
    <row r="772" spans="1:11" x14ac:dyDescent="0.35">
      <c r="B772" s="18"/>
      <c r="C772" s="18"/>
      <c r="D772" s="4"/>
      <c r="E772" s="4"/>
      <c r="F772" s="4"/>
      <c r="G772" s="4"/>
      <c r="H772" s="4"/>
      <c r="I772" s="4"/>
    </row>
    <row r="773" spans="1:11" x14ac:dyDescent="0.35">
      <c r="B773" s="10"/>
      <c r="C773" s="4"/>
      <c r="D773" s="4"/>
      <c r="E773" s="4"/>
      <c r="F773" s="4"/>
      <c r="G773" s="4"/>
      <c r="H773" s="4"/>
      <c r="I773" s="18"/>
    </row>
    <row r="774" spans="1:11" x14ac:dyDescent="0.35">
      <c r="B774" s="19"/>
      <c r="C774" s="20"/>
      <c r="D774" s="9"/>
      <c r="E774" s="9"/>
      <c r="F774" s="9"/>
      <c r="G774" s="9"/>
      <c r="H774" s="9"/>
      <c r="I774" s="9"/>
    </row>
    <row r="775" spans="1:11" x14ac:dyDescent="0.35">
      <c r="A775" s="19"/>
      <c r="B775" s="2"/>
      <c r="C775" s="9"/>
      <c r="D775" s="9"/>
      <c r="E775" s="9"/>
      <c r="F775" s="9"/>
      <c r="G775" s="9"/>
      <c r="H775" s="9"/>
    </row>
    <row r="777" spans="1:11" x14ac:dyDescent="0.35">
      <c r="B777" s="4"/>
      <c r="C777" s="4"/>
      <c r="D777" s="4"/>
      <c r="E777" s="11"/>
      <c r="F777" s="11"/>
      <c r="G777" s="11"/>
      <c r="H777" s="4"/>
      <c r="I777" s="4"/>
      <c r="J777" s="4"/>
      <c r="K777" s="21"/>
    </row>
    <row r="778" spans="1:11" x14ac:dyDescent="0.35">
      <c r="B778" s="4"/>
      <c r="C778" s="4"/>
      <c r="D778" s="4"/>
      <c r="E778" s="4"/>
      <c r="F778" s="4"/>
      <c r="G778" s="4"/>
      <c r="H778" s="4"/>
      <c r="I778" s="4"/>
      <c r="J778" s="4"/>
      <c r="K778" s="4"/>
    </row>
    <row r="779" spans="1:11" x14ac:dyDescent="0.35">
      <c r="B779" s="4"/>
      <c r="C779" s="4"/>
      <c r="D779" s="4"/>
      <c r="E779" s="4"/>
      <c r="F779" s="4"/>
      <c r="G779" s="4"/>
      <c r="H779" s="4"/>
      <c r="I779" s="4"/>
      <c r="J779" s="4"/>
      <c r="K779" s="4"/>
    </row>
    <row r="780" spans="1:11" x14ac:dyDescent="0.35">
      <c r="B780" s="18"/>
      <c r="C780" s="4"/>
      <c r="D780" s="4"/>
      <c r="E780" s="11"/>
      <c r="F780" s="11"/>
      <c r="G780" s="18"/>
      <c r="H780" s="18"/>
      <c r="I780" s="4"/>
      <c r="J780" s="4"/>
      <c r="K780" s="18"/>
    </row>
    <row r="781" spans="1:11" x14ac:dyDescent="0.35">
      <c r="B781" s="20"/>
      <c r="C781" s="22"/>
      <c r="D781" s="22"/>
      <c r="E781" s="23"/>
      <c r="F781" s="23"/>
      <c r="G781" s="23"/>
      <c r="H781" s="23"/>
      <c r="I781" s="23"/>
      <c r="J781" s="24"/>
      <c r="K781" s="23"/>
    </row>
    <row r="782" spans="1:11" x14ac:dyDescent="0.35">
      <c r="J782" s="15"/>
    </row>
    <row r="785" spans="1:11" x14ac:dyDescent="0.35">
      <c r="A785" s="19"/>
      <c r="B785" s="2"/>
      <c r="C785" s="9"/>
      <c r="D785" s="9"/>
      <c r="E785" s="9"/>
      <c r="F785" s="9"/>
      <c r="G785" s="9"/>
      <c r="H785" s="9"/>
    </row>
    <row r="786" spans="1:11" x14ac:dyDescent="0.35">
      <c r="A786" s="19"/>
      <c r="B786" s="2"/>
      <c r="C786" s="9"/>
      <c r="D786" s="9"/>
      <c r="E786" s="9"/>
      <c r="F786" s="9"/>
      <c r="G786" s="9"/>
      <c r="H786" s="9"/>
    </row>
    <row r="787" spans="1:11" x14ac:dyDescent="0.35">
      <c r="A787" s="19"/>
      <c r="B787" s="2"/>
      <c r="C787" s="9"/>
      <c r="D787" s="9"/>
      <c r="E787" s="9"/>
      <c r="F787" s="9"/>
      <c r="G787" s="9"/>
      <c r="H787" s="9"/>
    </row>
    <row r="788" spans="1:11" x14ac:dyDescent="0.35">
      <c r="K788" s="25"/>
    </row>
    <row r="793" spans="1:11" x14ac:dyDescent="0.35">
      <c r="B793" s="1"/>
      <c r="C793" s="2"/>
      <c r="D793" s="3"/>
      <c r="E793" s="4"/>
      <c r="F793" s="5"/>
      <c r="G793" s="2"/>
      <c r="H793" s="4"/>
      <c r="I793" s="6"/>
      <c r="J793" s="2"/>
      <c r="K793" s="4"/>
    </row>
    <row r="794" spans="1:11" x14ac:dyDescent="0.35">
      <c r="A794" s="8"/>
      <c r="B794" s="2"/>
      <c r="C794" s="2"/>
      <c r="D794" s="2"/>
      <c r="E794" s="2"/>
      <c r="F794" s="2"/>
      <c r="G794" s="2"/>
      <c r="H794" s="9"/>
      <c r="I794" s="2"/>
      <c r="J794" s="2"/>
      <c r="K794" s="9"/>
    </row>
    <row r="795" spans="1:11" x14ac:dyDescent="0.35">
      <c r="A795" s="8"/>
      <c r="B795" s="2"/>
      <c r="C795" s="2"/>
      <c r="D795" s="2"/>
      <c r="E795" s="2"/>
      <c r="F795" s="2"/>
      <c r="G795" s="2"/>
      <c r="H795" s="9"/>
      <c r="I795" s="2"/>
      <c r="J795" s="2"/>
      <c r="K795" s="9"/>
    </row>
    <row r="796" spans="1:11" x14ac:dyDescent="0.35">
      <c r="B796" s="6"/>
      <c r="C796" s="10"/>
      <c r="I796" s="11"/>
      <c r="J796" s="11"/>
      <c r="K796" s="9"/>
    </row>
    <row r="797" spans="1:11" x14ac:dyDescent="0.35">
      <c r="B797" s="11"/>
      <c r="C797" s="12"/>
      <c r="F797" s="11"/>
      <c r="G797" s="14"/>
      <c r="I797" s="13"/>
      <c r="J797" s="13"/>
    </row>
    <row r="798" spans="1:11" x14ac:dyDescent="0.35">
      <c r="B798" s="4"/>
      <c r="C798" s="15"/>
      <c r="F798" s="11"/>
      <c r="G798" s="13"/>
      <c r="H798" s="13"/>
      <c r="K798" s="2"/>
    </row>
    <row r="799" spans="1:11" x14ac:dyDescent="0.35">
      <c r="B799" s="11"/>
      <c r="C799" s="15"/>
      <c r="D799" s="16"/>
      <c r="F799" s="4"/>
      <c r="G799" s="9"/>
    </row>
    <row r="800" spans="1:11" x14ac:dyDescent="0.35">
      <c r="B800" s="11"/>
      <c r="C800" s="15"/>
      <c r="D800" s="16"/>
      <c r="F800" s="4"/>
      <c r="G800" s="9"/>
      <c r="I800" s="13"/>
      <c r="J800" s="14"/>
    </row>
    <row r="801" spans="1:11" x14ac:dyDescent="0.35">
      <c r="B801" s="11"/>
      <c r="C801" s="15"/>
      <c r="D801" s="4"/>
      <c r="F801" s="11"/>
      <c r="G801" s="15"/>
    </row>
    <row r="802" spans="1:11" x14ac:dyDescent="0.35">
      <c r="B802" s="11"/>
      <c r="C802" s="17"/>
      <c r="D802" s="11"/>
    </row>
    <row r="803" spans="1:11" x14ac:dyDescent="0.35">
      <c r="G803" s="4"/>
      <c r="H803" s="4"/>
    </row>
    <row r="804" spans="1:11" x14ac:dyDescent="0.35">
      <c r="A804" s="4"/>
      <c r="B804" s="4"/>
      <c r="C804" s="4"/>
      <c r="D804" s="4"/>
      <c r="E804" s="4"/>
      <c r="F804" s="4"/>
      <c r="G804" s="4"/>
      <c r="H804" s="4"/>
    </row>
    <row r="805" spans="1:11" x14ac:dyDescent="0.35">
      <c r="B805" s="18"/>
      <c r="C805" s="18"/>
      <c r="D805" s="4"/>
      <c r="E805" s="4"/>
      <c r="F805" s="4"/>
      <c r="G805" s="4"/>
      <c r="H805" s="4"/>
      <c r="I805" s="4"/>
    </row>
    <row r="806" spans="1:11" x14ac:dyDescent="0.35">
      <c r="B806" s="10"/>
      <c r="C806" s="4"/>
      <c r="D806" s="4"/>
      <c r="E806" s="4"/>
      <c r="F806" s="4"/>
      <c r="G806" s="4"/>
      <c r="H806" s="4"/>
      <c r="I806" s="18"/>
    </row>
    <row r="807" spans="1:11" x14ac:dyDescent="0.35">
      <c r="B807" s="19"/>
      <c r="C807" s="20"/>
      <c r="D807" s="9"/>
      <c r="E807" s="9"/>
      <c r="F807" s="9"/>
      <c r="G807" s="9"/>
      <c r="H807" s="9"/>
      <c r="I807" s="9"/>
    </row>
    <row r="808" spans="1:11" x14ac:dyDescent="0.35">
      <c r="A808" s="19"/>
      <c r="B808" s="2"/>
      <c r="C808" s="9"/>
      <c r="D808" s="9"/>
      <c r="E808" s="9"/>
      <c r="F808" s="9"/>
      <c r="G808" s="9"/>
      <c r="H808" s="9"/>
    </row>
    <row r="810" spans="1:11" x14ac:dyDescent="0.35">
      <c r="B810" s="4"/>
      <c r="C810" s="4"/>
      <c r="D810" s="4"/>
      <c r="E810" s="11"/>
      <c r="F810" s="11"/>
      <c r="G810" s="11"/>
      <c r="H810" s="4"/>
      <c r="I810" s="4"/>
      <c r="J810" s="4"/>
      <c r="K810" s="21"/>
    </row>
    <row r="811" spans="1:11" x14ac:dyDescent="0.35">
      <c r="B811" s="4"/>
      <c r="C811" s="4"/>
      <c r="D811" s="4"/>
      <c r="E811" s="4"/>
      <c r="F811" s="4"/>
      <c r="G811" s="4"/>
      <c r="H811" s="4"/>
      <c r="I811" s="4"/>
      <c r="J811" s="4"/>
      <c r="K811" s="4"/>
    </row>
    <row r="812" spans="1:11" x14ac:dyDescent="0.35">
      <c r="B812" s="4"/>
      <c r="C812" s="4"/>
      <c r="D812" s="4"/>
      <c r="E812" s="4"/>
      <c r="F812" s="4"/>
      <c r="G812" s="4"/>
      <c r="H812" s="4"/>
      <c r="I812" s="4"/>
      <c r="J812" s="4"/>
      <c r="K812" s="4"/>
    </row>
    <row r="813" spans="1:11" x14ac:dyDescent="0.35">
      <c r="B813" s="18"/>
      <c r="C813" s="4"/>
      <c r="D813" s="4"/>
      <c r="E813" s="11"/>
      <c r="F813" s="11"/>
      <c r="G813" s="18"/>
      <c r="H813" s="18"/>
      <c r="I813" s="4"/>
      <c r="J813" s="4"/>
      <c r="K813" s="18"/>
    </row>
    <row r="814" spans="1:11" x14ac:dyDescent="0.35">
      <c r="B814" s="20"/>
      <c r="C814" s="22"/>
      <c r="D814" s="22"/>
      <c r="E814" s="23"/>
      <c r="F814" s="23"/>
      <c r="G814" s="23"/>
      <c r="H814" s="23"/>
      <c r="I814" s="23"/>
      <c r="J814" s="24"/>
      <c r="K814" s="23"/>
    </row>
    <row r="815" spans="1:11" x14ac:dyDescent="0.35">
      <c r="J815" s="15"/>
    </row>
    <row r="818" spans="1:11" x14ac:dyDescent="0.35">
      <c r="A818" s="19"/>
      <c r="B818" s="2"/>
      <c r="C818" s="9"/>
      <c r="D818" s="9"/>
      <c r="E818" s="9"/>
      <c r="F818" s="9"/>
      <c r="G818" s="9"/>
      <c r="H818" s="9"/>
    </row>
    <row r="819" spans="1:11" x14ac:dyDescent="0.35">
      <c r="A819" s="19"/>
      <c r="B819" s="2"/>
      <c r="C819" s="9"/>
      <c r="D819" s="9"/>
      <c r="E819" s="9"/>
      <c r="F819" s="9"/>
      <c r="G819" s="9"/>
      <c r="H819" s="9"/>
    </row>
    <row r="820" spans="1:11" x14ac:dyDescent="0.35">
      <c r="A820" s="19"/>
      <c r="B820" s="2"/>
      <c r="C820" s="9"/>
      <c r="D820" s="9"/>
      <c r="E820" s="9"/>
      <c r="F820" s="9"/>
      <c r="G820" s="9"/>
      <c r="H820" s="9"/>
    </row>
    <row r="821" spans="1:11" x14ac:dyDescent="0.35">
      <c r="K821" s="25"/>
    </row>
    <row r="826" spans="1:11" x14ac:dyDescent="0.35">
      <c r="B826" s="1"/>
      <c r="C826" s="2"/>
      <c r="D826" s="3"/>
      <c r="E826" s="4"/>
      <c r="F826" s="5"/>
      <c r="G826" s="2"/>
      <c r="H826" s="4"/>
      <c r="I826" s="6"/>
      <c r="J826" s="2"/>
      <c r="K826" s="4"/>
    </row>
    <row r="827" spans="1:11" x14ac:dyDescent="0.35">
      <c r="A827" s="8"/>
      <c r="B827" s="2"/>
      <c r="C827" s="2"/>
      <c r="D827" s="2"/>
      <c r="E827" s="2"/>
      <c r="F827" s="2"/>
      <c r="G827" s="2"/>
      <c r="H827" s="9"/>
      <c r="I827" s="2"/>
      <c r="J827" s="2"/>
      <c r="K827" s="9"/>
    </row>
    <row r="828" spans="1:11" x14ac:dyDescent="0.35">
      <c r="A828" s="8"/>
      <c r="B828" s="2"/>
      <c r="C828" s="2"/>
      <c r="D828" s="2"/>
      <c r="E828" s="2"/>
      <c r="F828" s="2"/>
      <c r="G828" s="2"/>
      <c r="H828" s="9"/>
      <c r="I828" s="2"/>
      <c r="J828" s="2"/>
      <c r="K828" s="9"/>
    </row>
    <row r="829" spans="1:11" x14ac:dyDescent="0.35">
      <c r="B829" s="6"/>
      <c r="C829" s="10"/>
      <c r="I829" s="11"/>
      <c r="J829" s="11"/>
      <c r="K829" s="9"/>
    </row>
    <row r="830" spans="1:11" x14ac:dyDescent="0.35">
      <c r="B830" s="11"/>
      <c r="C830" s="12"/>
      <c r="F830" s="11"/>
      <c r="G830" s="14"/>
      <c r="I830" s="13"/>
      <c r="J830" s="13"/>
    </row>
    <row r="831" spans="1:11" x14ac:dyDescent="0.35">
      <c r="B831" s="4"/>
      <c r="C831" s="15"/>
      <c r="F831" s="11"/>
      <c r="G831" s="13"/>
      <c r="H831" s="13"/>
      <c r="K831" s="2"/>
    </row>
    <row r="832" spans="1:11" x14ac:dyDescent="0.35">
      <c r="B832" s="11"/>
      <c r="C832" s="15"/>
      <c r="D832" s="16"/>
      <c r="F832" s="4"/>
      <c r="G832" s="9"/>
    </row>
    <row r="833" spans="1:11" x14ac:dyDescent="0.35">
      <c r="B833" s="11"/>
      <c r="C833" s="15"/>
      <c r="D833" s="16"/>
      <c r="F833" s="4"/>
      <c r="G833" s="9"/>
      <c r="I833" s="13"/>
      <c r="J833" s="14"/>
    </row>
    <row r="834" spans="1:11" x14ac:dyDescent="0.35">
      <c r="B834" s="11"/>
      <c r="C834" s="15"/>
      <c r="D834" s="4"/>
      <c r="F834" s="11"/>
      <c r="G834" s="15"/>
    </row>
    <row r="835" spans="1:11" x14ac:dyDescent="0.35">
      <c r="B835" s="11"/>
      <c r="C835" s="17"/>
      <c r="D835" s="11"/>
    </row>
    <row r="836" spans="1:11" x14ac:dyDescent="0.35">
      <c r="G836" s="4"/>
      <c r="H836" s="4"/>
    </row>
    <row r="837" spans="1:11" x14ac:dyDescent="0.35">
      <c r="A837" s="4"/>
      <c r="B837" s="4"/>
      <c r="C837" s="4"/>
      <c r="D837" s="4"/>
      <c r="E837" s="4"/>
      <c r="F837" s="4"/>
      <c r="G837" s="4"/>
      <c r="H837" s="4"/>
    </row>
    <row r="838" spans="1:11" x14ac:dyDescent="0.35">
      <c r="B838" s="18"/>
      <c r="C838" s="18"/>
      <c r="D838" s="4"/>
      <c r="E838" s="4"/>
      <c r="F838" s="56"/>
      <c r="G838" s="4"/>
      <c r="H838" s="4"/>
      <c r="I838" s="4"/>
      <c r="J838" s="4"/>
    </row>
    <row r="839" spans="1:11" x14ac:dyDescent="0.35">
      <c r="B839" s="10"/>
      <c r="C839" s="4"/>
      <c r="D839" s="4"/>
      <c r="E839" s="4"/>
      <c r="F839" s="56"/>
      <c r="G839" s="4"/>
      <c r="H839" s="4"/>
      <c r="I839" s="4"/>
      <c r="J839" s="18"/>
    </row>
    <row r="840" spans="1:11" x14ac:dyDescent="0.35">
      <c r="B840" s="19"/>
      <c r="C840" s="20"/>
      <c r="D840" s="9"/>
      <c r="E840" s="9"/>
      <c r="F840" s="56"/>
      <c r="G840" s="9"/>
      <c r="H840" s="9"/>
      <c r="I840" s="9"/>
      <c r="J840" s="9"/>
    </row>
    <row r="841" spans="1:11" x14ac:dyDescent="0.35">
      <c r="A841" s="19"/>
      <c r="B841" s="2"/>
      <c r="C841" s="9"/>
      <c r="D841" s="9"/>
      <c r="E841" s="9"/>
      <c r="F841" s="9"/>
      <c r="G841" s="9"/>
      <c r="H841" s="9"/>
    </row>
    <row r="843" spans="1:11" x14ac:dyDescent="0.35">
      <c r="B843" s="4"/>
      <c r="C843" s="4"/>
      <c r="D843" s="4"/>
      <c r="E843" s="11"/>
      <c r="F843" s="11"/>
      <c r="G843" s="11"/>
      <c r="H843" s="4"/>
      <c r="I843" s="4"/>
      <c r="J843" s="4"/>
      <c r="K843" s="21"/>
    </row>
    <row r="844" spans="1:11" x14ac:dyDescent="0.35">
      <c r="B844" s="4"/>
      <c r="C844" s="4"/>
      <c r="D844" s="4"/>
      <c r="E844" s="4"/>
      <c r="F844" s="4"/>
      <c r="G844" s="4"/>
      <c r="H844" s="4"/>
      <c r="I844" s="4"/>
      <c r="J844" s="4"/>
      <c r="K844" s="4"/>
    </row>
    <row r="845" spans="1:11" x14ac:dyDescent="0.35">
      <c r="B845" s="4"/>
      <c r="C845" s="4"/>
      <c r="D845" s="4"/>
      <c r="E845" s="4"/>
      <c r="F845" s="4"/>
      <c r="G845" s="4"/>
      <c r="H845" s="4"/>
      <c r="I845" s="4"/>
      <c r="J845" s="4"/>
      <c r="K845" s="4"/>
    </row>
    <row r="846" spans="1:11" x14ac:dyDescent="0.35">
      <c r="B846" s="18"/>
      <c r="C846" s="4"/>
      <c r="D846" s="4"/>
      <c r="E846" s="11"/>
      <c r="F846" s="11"/>
      <c r="G846" s="18"/>
      <c r="H846" s="18"/>
      <c r="I846" s="4"/>
      <c r="J846" s="4"/>
      <c r="K846" s="18"/>
    </row>
    <row r="847" spans="1:11" x14ac:dyDescent="0.35">
      <c r="B847" s="20"/>
      <c r="C847" s="22"/>
      <c r="D847" s="22"/>
      <c r="E847" s="23"/>
      <c r="F847" s="23"/>
      <c r="G847" s="23"/>
      <c r="H847" s="23"/>
      <c r="I847" s="23"/>
      <c r="J847" s="24"/>
      <c r="K847" s="23"/>
    </row>
    <row r="848" spans="1:11" x14ac:dyDescent="0.35">
      <c r="J848" s="15"/>
    </row>
    <row r="851" spans="1:11" x14ac:dyDescent="0.35">
      <c r="A851" s="19"/>
      <c r="B851" s="2"/>
      <c r="C851" s="9"/>
      <c r="D851" s="9"/>
      <c r="E851" s="9"/>
      <c r="F851" s="9"/>
      <c r="G851" s="9"/>
      <c r="H851" s="9"/>
    </row>
    <row r="852" spans="1:11" x14ac:dyDescent="0.35">
      <c r="A852" s="19"/>
      <c r="B852" s="2"/>
      <c r="C852" s="9"/>
      <c r="D852" s="9"/>
      <c r="E852" s="9"/>
      <c r="F852" s="9"/>
      <c r="G852" s="9"/>
      <c r="H852" s="9"/>
    </row>
    <row r="853" spans="1:11" x14ac:dyDescent="0.35">
      <c r="A853" s="19"/>
      <c r="B853" s="2"/>
      <c r="C853" s="9"/>
      <c r="D853" s="9"/>
      <c r="E853" s="9"/>
      <c r="F853" s="9"/>
      <c r="G853" s="9"/>
      <c r="H853" s="9"/>
    </row>
    <row r="854" spans="1:11" x14ac:dyDescent="0.35">
      <c r="K854" s="25"/>
    </row>
    <row r="859" spans="1:11" x14ac:dyDescent="0.35">
      <c r="B859" s="1"/>
      <c r="C859" s="2"/>
      <c r="D859" s="3"/>
      <c r="E859" s="4"/>
      <c r="F859" s="5"/>
      <c r="G859" s="2"/>
      <c r="H859" s="4"/>
      <c r="I859" s="6"/>
      <c r="J859" s="13"/>
      <c r="K859" s="14"/>
    </row>
    <row r="860" spans="1:11" x14ac:dyDescent="0.35">
      <c r="A860" s="8"/>
      <c r="B860" s="2"/>
      <c r="C860" s="2"/>
      <c r="D860" s="2"/>
      <c r="E860" s="2"/>
      <c r="F860" s="2"/>
      <c r="G860" s="2"/>
      <c r="H860" s="9"/>
      <c r="I860" s="2"/>
      <c r="J860" s="2"/>
      <c r="K860" s="9"/>
    </row>
    <row r="861" spans="1:11" x14ac:dyDescent="0.35">
      <c r="A861" s="8"/>
      <c r="B861" s="2"/>
      <c r="C861" s="6"/>
      <c r="D861" s="2"/>
      <c r="E861" s="2"/>
      <c r="F861" s="2"/>
      <c r="G861" s="2"/>
      <c r="H861" s="9"/>
      <c r="I861" s="2"/>
      <c r="J861" s="2"/>
      <c r="K861" s="9"/>
    </row>
    <row r="862" spans="1:11" x14ac:dyDescent="0.35">
      <c r="C862" s="10"/>
      <c r="I862" s="11"/>
      <c r="J862" s="11"/>
      <c r="K862" s="9"/>
    </row>
    <row r="863" spans="1:11" x14ac:dyDescent="0.35">
      <c r="I863" s="13"/>
    </row>
    <row r="864" spans="1:11" x14ac:dyDescent="0.35">
      <c r="E864" s="11"/>
      <c r="F864" s="11"/>
      <c r="H864" s="13"/>
      <c r="K864" s="2"/>
    </row>
    <row r="865" spans="2:9" x14ac:dyDescent="0.35">
      <c r="B865" s="11"/>
      <c r="C865" s="4"/>
      <c r="D865" s="11"/>
      <c r="E865" s="11"/>
      <c r="F865" s="4"/>
      <c r="G865" s="11"/>
    </row>
    <row r="866" spans="2:9" x14ac:dyDescent="0.35">
      <c r="B866" s="12"/>
      <c r="C866" s="15"/>
      <c r="D866" s="15"/>
      <c r="E866" s="15"/>
      <c r="F866" s="15"/>
      <c r="G866" s="17"/>
      <c r="H866" s="4"/>
    </row>
    <row r="867" spans="2:9" x14ac:dyDescent="0.35">
      <c r="D867" s="15"/>
      <c r="E867" s="15"/>
    </row>
    <row r="870" spans="2:9" x14ac:dyDescent="0.35">
      <c r="B870" s="11"/>
      <c r="C870" s="11"/>
      <c r="D870" s="4"/>
      <c r="E870" s="4"/>
      <c r="F870" s="11"/>
    </row>
    <row r="871" spans="2:9" x14ac:dyDescent="0.35">
      <c r="B871" s="14"/>
      <c r="C871" s="13"/>
      <c r="D871" s="9"/>
      <c r="E871" s="9"/>
      <c r="F871" s="15"/>
    </row>
    <row r="875" spans="2:9" x14ac:dyDescent="0.35">
      <c r="B875" s="18"/>
      <c r="C875" s="18"/>
      <c r="D875" s="4"/>
      <c r="E875" s="4"/>
      <c r="F875" s="4"/>
      <c r="G875" s="4"/>
      <c r="H875" s="4"/>
      <c r="I875" s="4"/>
    </row>
    <row r="876" spans="2:9" x14ac:dyDescent="0.35">
      <c r="B876" s="10"/>
      <c r="C876" s="4"/>
      <c r="D876" s="4"/>
      <c r="E876" s="4"/>
      <c r="F876" s="4"/>
      <c r="G876" s="4"/>
      <c r="H876" s="4"/>
      <c r="I876" s="18"/>
    </row>
    <row r="877" spans="2:9" x14ac:dyDescent="0.35">
      <c r="B877" s="19"/>
      <c r="C877" s="20"/>
      <c r="D877" s="9"/>
      <c r="E877" s="9"/>
      <c r="F877" s="9"/>
      <c r="G877" s="9"/>
      <c r="H877" s="9"/>
      <c r="I877" s="9"/>
    </row>
    <row r="881" spans="1:11" x14ac:dyDescent="0.35">
      <c r="C881" s="11"/>
      <c r="D881" s="11"/>
    </row>
    <row r="882" spans="1:11" x14ac:dyDescent="0.35">
      <c r="B882" s="4"/>
      <c r="C882" s="4"/>
      <c r="D882" s="4"/>
      <c r="E882" s="11"/>
      <c r="F882" s="11"/>
      <c r="G882" s="11"/>
      <c r="H882" s="4"/>
      <c r="I882" s="4"/>
      <c r="J882" s="4"/>
      <c r="K882" s="21"/>
    </row>
    <row r="883" spans="1:11" x14ac:dyDescent="0.35">
      <c r="B883" s="4"/>
      <c r="C883" s="4"/>
      <c r="D883" s="4"/>
      <c r="E883" s="4"/>
      <c r="F883" s="4"/>
      <c r="G883" s="4"/>
      <c r="H883" s="4"/>
      <c r="I883" s="4"/>
      <c r="J883" s="4"/>
      <c r="K883" s="4"/>
    </row>
    <row r="884" spans="1:11" x14ac:dyDescent="0.35">
      <c r="B884" s="4"/>
      <c r="C884" s="4"/>
      <c r="D884" s="4"/>
      <c r="E884" s="4"/>
      <c r="F884" s="4"/>
      <c r="G884" s="4"/>
      <c r="H884" s="4"/>
      <c r="I884" s="4"/>
      <c r="J884" s="4"/>
      <c r="K884" s="4"/>
    </row>
    <row r="885" spans="1:11" x14ac:dyDescent="0.35">
      <c r="B885" s="18"/>
      <c r="C885" s="4"/>
      <c r="D885" s="4"/>
      <c r="E885" s="11"/>
      <c r="F885" s="11"/>
      <c r="G885" s="18"/>
      <c r="H885" s="18"/>
      <c r="I885" s="4"/>
      <c r="J885" s="4"/>
      <c r="K885" s="18"/>
    </row>
    <row r="886" spans="1:11" x14ac:dyDescent="0.35">
      <c r="B886" s="20"/>
      <c r="C886" s="22"/>
      <c r="D886" s="22"/>
      <c r="E886" s="23"/>
      <c r="F886" s="23"/>
      <c r="G886" s="23"/>
      <c r="H886" s="23"/>
      <c r="I886" s="23"/>
      <c r="J886" s="24"/>
      <c r="K886" s="23"/>
    </row>
    <row r="887" spans="1:11" x14ac:dyDescent="0.35">
      <c r="K887" s="25"/>
    </row>
    <row r="892" spans="1:11" x14ac:dyDescent="0.35">
      <c r="B892" s="1"/>
      <c r="C892" s="2"/>
      <c r="D892" s="3"/>
      <c r="E892" s="4"/>
      <c r="F892" s="5"/>
      <c r="G892" s="2"/>
      <c r="H892" s="4"/>
      <c r="I892" s="6"/>
      <c r="J892" s="2"/>
      <c r="K892" s="4"/>
    </row>
    <row r="893" spans="1:11" x14ac:dyDescent="0.35">
      <c r="A893" s="8"/>
      <c r="B893" s="2"/>
      <c r="C893" s="2"/>
      <c r="D893" s="2"/>
      <c r="E893" s="2"/>
      <c r="F893" s="2"/>
      <c r="G893" s="2"/>
      <c r="H893" s="9"/>
      <c r="I893" s="2"/>
      <c r="J893" s="2"/>
      <c r="K893" s="9"/>
    </row>
    <row r="894" spans="1:11" x14ac:dyDescent="0.35">
      <c r="A894" s="8"/>
      <c r="B894" s="2"/>
      <c r="C894" s="2"/>
      <c r="D894" s="2"/>
      <c r="E894" s="2"/>
      <c r="F894" s="2"/>
      <c r="G894" s="2"/>
      <c r="H894" s="9"/>
      <c r="I894" s="2"/>
      <c r="J894" s="2"/>
      <c r="K894" s="9"/>
    </row>
    <row r="895" spans="1:11" x14ac:dyDescent="0.35">
      <c r="B895" s="6"/>
      <c r="C895" s="10"/>
      <c r="F895" s="11"/>
      <c r="G895" s="14"/>
      <c r="I895" s="11"/>
      <c r="J895" s="11"/>
      <c r="K895" s="9"/>
    </row>
    <row r="896" spans="1:11" x14ac:dyDescent="0.35">
      <c r="F896" s="11"/>
      <c r="G896" s="13"/>
      <c r="I896" s="13"/>
      <c r="J896" s="13"/>
    </row>
    <row r="897" spans="1:11" x14ac:dyDescent="0.35">
      <c r="B897" s="11"/>
      <c r="C897" s="12"/>
      <c r="F897" s="4"/>
      <c r="G897" s="9"/>
      <c r="H897" s="13"/>
      <c r="K897" s="2"/>
    </row>
    <row r="898" spans="1:11" x14ac:dyDescent="0.35">
      <c r="B898" s="4"/>
      <c r="C898" s="15"/>
      <c r="F898" s="4"/>
      <c r="G898" s="9"/>
    </row>
    <row r="899" spans="1:11" x14ac:dyDescent="0.35">
      <c r="B899" s="11"/>
      <c r="C899" s="15"/>
      <c r="D899" s="15"/>
      <c r="F899" s="11"/>
      <c r="G899" s="15"/>
      <c r="I899" s="13"/>
      <c r="J899" s="14"/>
    </row>
    <row r="900" spans="1:11" x14ac:dyDescent="0.35">
      <c r="B900" s="11"/>
      <c r="C900" s="15"/>
      <c r="D900" s="15"/>
    </row>
    <row r="901" spans="1:11" x14ac:dyDescent="0.35">
      <c r="B901" s="11"/>
      <c r="C901" s="15"/>
      <c r="D901" s="4"/>
    </row>
    <row r="902" spans="1:11" x14ac:dyDescent="0.35">
      <c r="B902" s="11"/>
      <c r="C902" s="17"/>
      <c r="D902" s="11"/>
      <c r="H902" s="4"/>
    </row>
    <row r="903" spans="1:11" x14ac:dyDescent="0.35">
      <c r="A903" s="4"/>
      <c r="H903" s="4"/>
    </row>
    <row r="904" spans="1:11" x14ac:dyDescent="0.35">
      <c r="B904" s="18"/>
      <c r="C904" s="19"/>
      <c r="D904" s="10"/>
    </row>
    <row r="905" spans="1:11" x14ac:dyDescent="0.35">
      <c r="B905" s="18"/>
      <c r="C905" s="20"/>
      <c r="D905" s="4"/>
    </row>
    <row r="906" spans="1:11" x14ac:dyDescent="0.35">
      <c r="B906" s="4"/>
      <c r="C906" s="9"/>
      <c r="D906" s="4"/>
    </row>
    <row r="907" spans="1:11" x14ac:dyDescent="0.35">
      <c r="A907" s="19"/>
      <c r="B907" s="4"/>
      <c r="C907" s="9"/>
      <c r="D907" s="4"/>
    </row>
    <row r="908" spans="1:11" x14ac:dyDescent="0.35">
      <c r="B908" s="4"/>
      <c r="C908" s="9"/>
      <c r="D908" s="4"/>
    </row>
    <row r="909" spans="1:11" x14ac:dyDescent="0.35">
      <c r="B909" s="4"/>
      <c r="C909" s="9"/>
      <c r="D909" s="4"/>
    </row>
    <row r="910" spans="1:11" x14ac:dyDescent="0.35">
      <c r="B910" s="4"/>
      <c r="C910" s="9"/>
      <c r="D910" s="4"/>
    </row>
    <row r="911" spans="1:11" x14ac:dyDescent="0.35">
      <c r="B911" s="4"/>
      <c r="C911" s="9"/>
      <c r="D911" s="18"/>
    </row>
    <row r="917" spans="1:11" x14ac:dyDescent="0.35">
      <c r="A917" s="19"/>
    </row>
    <row r="918" spans="1:11" x14ac:dyDescent="0.35">
      <c r="A918" s="19"/>
      <c r="C918" s="11"/>
      <c r="D918" s="11"/>
    </row>
    <row r="919" spans="1:11" x14ac:dyDescent="0.35">
      <c r="A919" s="19"/>
      <c r="B919" s="4"/>
      <c r="C919" s="4"/>
      <c r="D919" s="4"/>
      <c r="E919" s="11"/>
      <c r="F919" s="11"/>
      <c r="G919" s="11"/>
      <c r="H919" s="4"/>
      <c r="I919" s="4"/>
      <c r="J919" s="4"/>
      <c r="K919" s="21"/>
    </row>
    <row r="920" spans="1:11" x14ac:dyDescent="0.35">
      <c r="B920" s="4"/>
      <c r="C920" s="4"/>
      <c r="D920" s="4"/>
      <c r="E920" s="4"/>
      <c r="F920" s="4"/>
      <c r="G920" s="4"/>
      <c r="H920" s="4"/>
      <c r="I920" s="4"/>
      <c r="J920" s="4"/>
      <c r="K920" s="4"/>
    </row>
    <row r="921" spans="1:11" x14ac:dyDescent="0.35">
      <c r="B921" s="4"/>
      <c r="C921" s="4"/>
      <c r="D921" s="4"/>
      <c r="E921" s="4"/>
      <c r="F921" s="4"/>
      <c r="G921" s="4"/>
      <c r="H921" s="4"/>
      <c r="I921" s="4"/>
      <c r="J921" s="4"/>
      <c r="K921" s="4"/>
    </row>
    <row r="922" spans="1:11" x14ac:dyDescent="0.35">
      <c r="B922" s="18"/>
      <c r="C922" s="4"/>
      <c r="D922" s="4"/>
      <c r="E922" s="11"/>
      <c r="F922" s="11"/>
      <c r="G922" s="18"/>
      <c r="H922" s="18"/>
      <c r="I922" s="4"/>
      <c r="J922" s="4"/>
      <c r="K922" s="18"/>
    </row>
    <row r="923" spans="1:11" x14ac:dyDescent="0.35">
      <c r="B923" s="20"/>
      <c r="C923" s="22"/>
      <c r="D923" s="22"/>
      <c r="E923" s="23"/>
      <c r="F923" s="23"/>
      <c r="G923" s="23"/>
      <c r="H923" s="23"/>
      <c r="I923" s="23"/>
      <c r="J923" s="24"/>
      <c r="K923" s="23"/>
    </row>
    <row r="925" spans="1:11" x14ac:dyDescent="0.35">
      <c r="B925" s="1"/>
      <c r="C925" s="2"/>
      <c r="D925" s="3"/>
      <c r="E925" s="4"/>
      <c r="F925" s="5"/>
      <c r="G925" s="2"/>
      <c r="H925" s="4"/>
      <c r="I925" s="6"/>
      <c r="J925" s="2"/>
      <c r="K925" s="4"/>
    </row>
    <row r="926" spans="1:11" x14ac:dyDescent="0.35">
      <c r="A926" s="8"/>
      <c r="B926" s="2"/>
      <c r="C926" s="2"/>
      <c r="D926" s="2"/>
      <c r="E926" s="2"/>
      <c r="F926" s="2"/>
      <c r="G926" s="2"/>
      <c r="H926" s="9"/>
      <c r="I926" s="2"/>
      <c r="J926" s="2"/>
      <c r="K926" s="9"/>
    </row>
    <row r="927" spans="1:11" x14ac:dyDescent="0.35">
      <c r="A927" s="8"/>
      <c r="B927" s="2"/>
      <c r="C927" s="2"/>
      <c r="D927" s="48"/>
      <c r="E927" s="2"/>
      <c r="F927" s="2"/>
      <c r="G927" s="2"/>
      <c r="H927" s="9"/>
      <c r="I927" s="2"/>
      <c r="J927" s="2"/>
      <c r="K927" s="9"/>
    </row>
    <row r="928" spans="1:11" x14ac:dyDescent="0.35">
      <c r="B928" s="6"/>
      <c r="C928" s="10"/>
      <c r="K928" s="9"/>
    </row>
    <row r="929" spans="1:11" x14ac:dyDescent="0.35">
      <c r="B929" s="11"/>
      <c r="C929" s="12"/>
      <c r="F929" s="11"/>
      <c r="G929" s="13"/>
      <c r="I929" s="13"/>
      <c r="J929" s="14"/>
    </row>
    <row r="930" spans="1:11" x14ac:dyDescent="0.35">
      <c r="B930" s="4"/>
      <c r="C930" s="15"/>
      <c r="F930" s="11"/>
      <c r="G930" s="14"/>
      <c r="K930" s="2"/>
    </row>
    <row r="931" spans="1:11" x14ac:dyDescent="0.35">
      <c r="B931" s="11"/>
      <c r="C931" s="15"/>
      <c r="D931" s="16"/>
      <c r="F931" s="4"/>
      <c r="G931" s="9"/>
    </row>
    <row r="932" spans="1:11" x14ac:dyDescent="0.35">
      <c r="B932" s="11"/>
      <c r="C932" s="15"/>
      <c r="D932" s="16"/>
      <c r="F932" s="4"/>
      <c r="G932" s="9"/>
    </row>
    <row r="933" spans="1:11" x14ac:dyDescent="0.35">
      <c r="B933" s="11"/>
      <c r="C933" s="15"/>
      <c r="D933" s="4"/>
      <c r="F933" s="11"/>
      <c r="G933" s="15"/>
    </row>
    <row r="934" spans="1:11" x14ac:dyDescent="0.35">
      <c r="B934" s="11"/>
      <c r="C934" s="17"/>
      <c r="D934" s="11"/>
    </row>
    <row r="935" spans="1:11" x14ac:dyDescent="0.35">
      <c r="G935" s="4"/>
      <c r="H935" s="4"/>
    </row>
    <row r="936" spans="1:11" x14ac:dyDescent="0.35">
      <c r="A936" s="4"/>
      <c r="B936" s="4"/>
      <c r="C936" s="4"/>
      <c r="D936" s="4"/>
      <c r="E936" s="4"/>
      <c r="F936" s="4"/>
      <c r="G936" s="4"/>
      <c r="H936" s="4"/>
    </row>
    <row r="937" spans="1:11" x14ac:dyDescent="0.35">
      <c r="B937" s="18"/>
      <c r="C937" s="18"/>
      <c r="D937" s="4"/>
      <c r="E937" s="4"/>
      <c r="F937" s="4"/>
      <c r="G937" s="4"/>
      <c r="H937" s="4"/>
      <c r="I937" s="4"/>
    </row>
    <row r="938" spans="1:11" x14ac:dyDescent="0.35">
      <c r="B938" s="10"/>
      <c r="C938" s="4"/>
      <c r="D938" s="4"/>
      <c r="E938" s="4"/>
      <c r="F938" s="4"/>
      <c r="G938" s="4"/>
      <c r="H938" s="4"/>
      <c r="I938" s="18"/>
    </row>
    <row r="939" spans="1:11" x14ac:dyDescent="0.35">
      <c r="B939" s="19"/>
      <c r="C939" s="20"/>
      <c r="D939" s="9"/>
      <c r="E939" s="9"/>
      <c r="F939" s="9"/>
      <c r="G939" s="9"/>
      <c r="H939" s="9"/>
      <c r="I939" s="9"/>
    </row>
    <row r="940" spans="1:11" x14ac:dyDescent="0.35">
      <c r="A940" s="19"/>
      <c r="B940" s="2"/>
      <c r="C940" s="9"/>
      <c r="D940" s="9"/>
      <c r="E940" s="9"/>
      <c r="F940" s="9"/>
      <c r="G940" s="9"/>
      <c r="H940" s="9"/>
    </row>
    <row r="942" spans="1:11" x14ac:dyDescent="0.35">
      <c r="B942" s="4"/>
      <c r="C942" s="4"/>
      <c r="D942" s="4"/>
      <c r="E942" s="11"/>
      <c r="F942" s="11"/>
      <c r="G942" s="11"/>
      <c r="H942" s="4"/>
      <c r="I942" s="4"/>
      <c r="J942" s="4"/>
      <c r="K942" s="21"/>
    </row>
    <row r="943" spans="1:11" x14ac:dyDescent="0.35">
      <c r="B943" s="4"/>
      <c r="C943" s="4"/>
      <c r="D943" s="4"/>
      <c r="E943" s="4"/>
      <c r="F943" s="4"/>
      <c r="G943" s="4"/>
      <c r="H943" s="4"/>
      <c r="I943" s="4"/>
      <c r="J943" s="4"/>
      <c r="K943" s="4"/>
    </row>
    <row r="944" spans="1:11" x14ac:dyDescent="0.35">
      <c r="B944" s="4"/>
      <c r="C944" s="4"/>
      <c r="D944" s="4"/>
      <c r="E944" s="4"/>
      <c r="F944" s="4"/>
      <c r="G944" s="4"/>
      <c r="H944" s="4"/>
      <c r="I944" s="4"/>
      <c r="J944" s="4"/>
      <c r="K944" s="4"/>
    </row>
    <row r="945" spans="1:11" x14ac:dyDescent="0.35">
      <c r="B945" s="18"/>
      <c r="C945" s="4"/>
      <c r="D945" s="4"/>
      <c r="E945" s="11"/>
      <c r="F945" s="11"/>
      <c r="G945" s="18"/>
      <c r="H945" s="18"/>
      <c r="I945" s="4"/>
      <c r="J945" s="4"/>
      <c r="K945" s="18"/>
    </row>
    <row r="946" spans="1:11" x14ac:dyDescent="0.35">
      <c r="B946" s="20"/>
      <c r="C946" s="22"/>
      <c r="D946" s="22"/>
      <c r="E946" s="23"/>
      <c r="F946" s="23"/>
      <c r="G946" s="23"/>
      <c r="H946" s="23"/>
      <c r="I946" s="23"/>
      <c r="J946" s="24"/>
      <c r="K946" s="23"/>
    </row>
    <row r="947" spans="1:11" x14ac:dyDescent="0.35">
      <c r="I947" s="15"/>
    </row>
    <row r="950" spans="1:11" x14ac:dyDescent="0.35">
      <c r="A950" s="19"/>
      <c r="B950" s="2"/>
      <c r="C950" s="9"/>
      <c r="D950" s="9"/>
      <c r="E950" s="9"/>
      <c r="F950" s="9"/>
      <c r="G950" s="9"/>
      <c r="H950" s="9"/>
    </row>
    <row r="951" spans="1:11" x14ac:dyDescent="0.35">
      <c r="A951" s="19"/>
      <c r="B951" s="2"/>
      <c r="C951" s="9"/>
      <c r="D951" s="9"/>
      <c r="E951" s="9"/>
      <c r="F951" s="9"/>
      <c r="G951" s="9"/>
      <c r="H951" s="9"/>
    </row>
    <row r="952" spans="1:11" x14ac:dyDescent="0.35">
      <c r="A952" s="19"/>
      <c r="B952" s="2"/>
      <c r="C952" s="9"/>
      <c r="D952" s="9"/>
      <c r="E952" s="9"/>
      <c r="F952" s="9"/>
      <c r="G952" s="9"/>
      <c r="H952" s="9"/>
    </row>
    <row r="953" spans="1:11" x14ac:dyDescent="0.35">
      <c r="K953" s="25"/>
    </row>
    <row r="958" spans="1:11" x14ac:dyDescent="0.35">
      <c r="B958" s="1"/>
      <c r="C958" s="2"/>
      <c r="D958" s="3"/>
      <c r="E958" s="4"/>
      <c r="F958" s="5"/>
      <c r="G958" s="2"/>
      <c r="H958" s="4"/>
      <c r="I958" s="6"/>
      <c r="J958" s="2"/>
      <c r="K958" s="4"/>
    </row>
    <row r="959" spans="1:11" x14ac:dyDescent="0.35">
      <c r="A959" s="8"/>
      <c r="B959" s="2"/>
      <c r="C959" s="2"/>
      <c r="D959" s="2"/>
      <c r="E959" s="2"/>
      <c r="F959" s="2"/>
      <c r="G959" s="2"/>
      <c r="H959" s="9"/>
      <c r="I959" s="2"/>
      <c r="J959" s="2"/>
      <c r="K959" s="9"/>
    </row>
    <row r="960" spans="1:11" x14ac:dyDescent="0.35">
      <c r="A960" s="8"/>
      <c r="B960" s="2"/>
      <c r="C960" s="2"/>
      <c r="D960" s="48"/>
      <c r="E960" s="2"/>
      <c r="F960" s="2"/>
      <c r="G960" s="2"/>
      <c r="H960" s="9"/>
      <c r="I960" s="2"/>
      <c r="J960" s="2"/>
      <c r="K960" s="9"/>
    </row>
    <row r="961" spans="1:11" x14ac:dyDescent="0.35">
      <c r="B961" s="6"/>
      <c r="C961" s="10"/>
      <c r="K961" s="9"/>
    </row>
    <row r="962" spans="1:11" x14ac:dyDescent="0.35">
      <c r="B962" s="11"/>
      <c r="C962" s="12"/>
      <c r="F962" s="11"/>
      <c r="G962" s="13"/>
      <c r="I962" s="13"/>
      <c r="J962" s="14"/>
    </row>
    <row r="963" spans="1:11" x14ac:dyDescent="0.35">
      <c r="B963" s="4"/>
      <c r="C963" s="15"/>
      <c r="F963" s="11"/>
      <c r="G963" s="14"/>
      <c r="K963" s="2"/>
    </row>
    <row r="964" spans="1:11" x14ac:dyDescent="0.35">
      <c r="B964" s="11"/>
      <c r="C964" s="15"/>
      <c r="D964" s="16"/>
      <c r="F964" s="4"/>
      <c r="G964" s="9"/>
    </row>
    <row r="965" spans="1:11" x14ac:dyDescent="0.35">
      <c r="B965" s="11"/>
      <c r="C965" s="15"/>
      <c r="D965" s="16"/>
      <c r="F965" s="4"/>
      <c r="G965" s="9"/>
    </row>
    <row r="966" spans="1:11" x14ac:dyDescent="0.35">
      <c r="B966" s="11"/>
      <c r="C966" s="15"/>
      <c r="D966" s="4"/>
      <c r="F966" s="11"/>
      <c r="G966" s="15"/>
    </row>
    <row r="967" spans="1:11" x14ac:dyDescent="0.35">
      <c r="B967" s="11"/>
      <c r="C967" s="17"/>
      <c r="D967" s="11"/>
    </row>
    <row r="968" spans="1:11" x14ac:dyDescent="0.35">
      <c r="G968" s="4"/>
      <c r="H968" s="4"/>
    </row>
    <row r="969" spans="1:11" x14ac:dyDescent="0.35">
      <c r="A969" s="4"/>
      <c r="B969" s="4"/>
      <c r="C969" s="4"/>
      <c r="D969" s="4"/>
      <c r="E969" s="4"/>
      <c r="F969" s="4"/>
      <c r="G969" s="4"/>
      <c r="H969" s="4"/>
    </row>
    <row r="970" spans="1:11" x14ac:dyDescent="0.35">
      <c r="B970" s="18"/>
      <c r="C970" s="18"/>
      <c r="D970" s="4"/>
      <c r="E970" s="4"/>
      <c r="F970" s="4"/>
      <c r="G970" s="4"/>
      <c r="H970" s="4"/>
      <c r="I970" s="4"/>
    </row>
    <row r="971" spans="1:11" x14ac:dyDescent="0.35">
      <c r="B971" s="10"/>
      <c r="C971" s="4"/>
      <c r="D971" s="4"/>
      <c r="E971" s="4"/>
      <c r="F971" s="4"/>
      <c r="G971" s="4"/>
      <c r="H971" s="4"/>
      <c r="I971" s="18"/>
    </row>
    <row r="972" spans="1:11" x14ac:dyDescent="0.35">
      <c r="B972" s="19"/>
      <c r="C972" s="20"/>
      <c r="D972" s="9"/>
      <c r="E972" s="9"/>
      <c r="F972" s="9"/>
      <c r="G972" s="9"/>
      <c r="H972" s="9"/>
      <c r="I972" s="9"/>
    </row>
    <row r="973" spans="1:11" x14ac:dyDescent="0.35">
      <c r="A973" s="19"/>
      <c r="B973" s="2"/>
      <c r="C973" s="9"/>
      <c r="D973" s="9"/>
      <c r="E973" s="9"/>
      <c r="F973" s="9"/>
      <c r="G973" s="9"/>
      <c r="H973" s="9"/>
    </row>
    <row r="975" spans="1:11" x14ac:dyDescent="0.35">
      <c r="B975" s="4"/>
      <c r="C975" s="4"/>
      <c r="D975" s="4"/>
      <c r="E975" s="11"/>
      <c r="F975" s="11"/>
      <c r="G975" s="11"/>
      <c r="H975" s="4"/>
      <c r="I975" s="4"/>
      <c r="J975" s="4"/>
      <c r="K975" s="21"/>
    </row>
    <row r="976" spans="1:11" x14ac:dyDescent="0.35">
      <c r="B976" s="4"/>
      <c r="C976" s="4"/>
      <c r="D976" s="4"/>
      <c r="E976" s="4"/>
      <c r="F976" s="4"/>
      <c r="G976" s="4"/>
      <c r="H976" s="4"/>
      <c r="I976" s="4"/>
      <c r="J976" s="4"/>
      <c r="K976" s="4"/>
    </row>
    <row r="977" spans="1:11" x14ac:dyDescent="0.35">
      <c r="B977" s="4"/>
      <c r="C977" s="4"/>
      <c r="D977" s="4"/>
      <c r="E977" s="4"/>
      <c r="F977" s="4"/>
      <c r="G977" s="4"/>
      <c r="H977" s="4"/>
      <c r="I977" s="4"/>
      <c r="J977" s="4"/>
      <c r="K977" s="4"/>
    </row>
    <row r="978" spans="1:11" x14ac:dyDescent="0.35">
      <c r="B978" s="18"/>
      <c r="C978" s="4"/>
      <c r="D978" s="4"/>
      <c r="E978" s="11"/>
      <c r="F978" s="11"/>
      <c r="G978" s="18"/>
      <c r="H978" s="18"/>
      <c r="I978" s="4"/>
      <c r="J978" s="4"/>
      <c r="K978" s="18"/>
    </row>
    <row r="979" spans="1:11" x14ac:dyDescent="0.35">
      <c r="B979" s="20"/>
      <c r="C979" s="22"/>
      <c r="D979" s="22"/>
      <c r="E979" s="23"/>
      <c r="F979" s="23"/>
      <c r="G979" s="23"/>
      <c r="H979" s="23"/>
      <c r="I979" s="23"/>
      <c r="J979" s="24"/>
      <c r="K979" s="23"/>
    </row>
    <row r="980" spans="1:11" x14ac:dyDescent="0.35">
      <c r="I980" s="15"/>
      <c r="J980" s="15"/>
    </row>
    <row r="983" spans="1:11" x14ac:dyDescent="0.35">
      <c r="A983" s="19"/>
      <c r="B983" s="2"/>
      <c r="C983" s="9"/>
      <c r="D983" s="9"/>
      <c r="E983" s="9"/>
      <c r="F983" s="9"/>
      <c r="G983" s="9"/>
      <c r="H983" s="9"/>
    </row>
    <row r="984" spans="1:11" x14ac:dyDescent="0.35">
      <c r="A984" s="19"/>
      <c r="B984" s="2"/>
      <c r="C984" s="9"/>
      <c r="D984" s="9"/>
      <c r="E984" s="9"/>
      <c r="F984" s="9"/>
      <c r="G984" s="9"/>
      <c r="H984" s="9"/>
    </row>
    <row r="985" spans="1:11" x14ac:dyDescent="0.35">
      <c r="A985" s="19"/>
      <c r="B985" s="2"/>
      <c r="C985" s="9"/>
      <c r="D985" s="9"/>
      <c r="E985" s="9"/>
      <c r="F985" s="9"/>
      <c r="G985" s="9"/>
      <c r="H985" s="9"/>
    </row>
    <row r="986" spans="1:11" x14ac:dyDescent="0.35">
      <c r="K986" s="25"/>
    </row>
    <row r="991" spans="1:11" x14ac:dyDescent="0.35">
      <c r="B991" s="1"/>
      <c r="C991" s="2"/>
      <c r="D991" s="3"/>
      <c r="E991" s="4"/>
      <c r="F991" s="5"/>
      <c r="G991" s="2"/>
      <c r="H991" s="4"/>
      <c r="I991" s="6"/>
      <c r="J991" s="2"/>
      <c r="K991" s="4"/>
    </row>
    <row r="992" spans="1:11" x14ac:dyDescent="0.35">
      <c r="A992" s="8"/>
      <c r="B992" s="2"/>
      <c r="C992" s="2"/>
      <c r="D992" s="2"/>
      <c r="E992" s="2"/>
      <c r="F992" s="2"/>
      <c r="G992" s="2"/>
      <c r="H992" s="9"/>
      <c r="I992" s="2"/>
      <c r="J992" s="2"/>
      <c r="K992" s="9"/>
    </row>
    <row r="993" spans="1:11" x14ac:dyDescent="0.35">
      <c r="A993" s="8"/>
      <c r="B993" s="2"/>
      <c r="C993" s="2"/>
      <c r="D993" s="48"/>
      <c r="E993" s="2"/>
      <c r="F993" s="2"/>
      <c r="G993" s="2"/>
      <c r="H993" s="9"/>
      <c r="I993" s="2"/>
      <c r="J993" s="2"/>
      <c r="K993" s="9"/>
    </row>
    <row r="994" spans="1:11" x14ac:dyDescent="0.35">
      <c r="B994" s="6"/>
      <c r="C994" s="10"/>
      <c r="K994" s="9"/>
    </row>
    <row r="995" spans="1:11" x14ac:dyDescent="0.35">
      <c r="B995" s="11"/>
      <c r="C995" s="12"/>
      <c r="F995" s="11"/>
      <c r="G995" s="13"/>
      <c r="I995" s="13"/>
      <c r="J995" s="14"/>
    </row>
    <row r="996" spans="1:11" x14ac:dyDescent="0.35">
      <c r="B996" s="4"/>
      <c r="C996" s="15"/>
      <c r="F996" s="11"/>
      <c r="G996" s="14"/>
      <c r="K996" s="2"/>
    </row>
    <row r="997" spans="1:11" x14ac:dyDescent="0.35">
      <c r="B997" s="11"/>
      <c r="C997" s="15"/>
      <c r="D997" s="16"/>
      <c r="F997" s="4"/>
      <c r="G997" s="9"/>
    </row>
    <row r="998" spans="1:11" x14ac:dyDescent="0.35">
      <c r="B998" s="11"/>
      <c r="C998" s="15"/>
      <c r="D998" s="16"/>
      <c r="F998" s="4"/>
      <c r="G998" s="9"/>
    </row>
    <row r="999" spans="1:11" x14ac:dyDescent="0.35">
      <c r="B999" s="11"/>
      <c r="C999" s="15"/>
      <c r="D999" s="4"/>
      <c r="F999" s="11"/>
      <c r="G999" s="15"/>
    </row>
    <row r="1000" spans="1:11" x14ac:dyDescent="0.35">
      <c r="B1000" s="11"/>
      <c r="C1000" s="17"/>
      <c r="D1000" s="11"/>
    </row>
    <row r="1001" spans="1:11" x14ac:dyDescent="0.35">
      <c r="G1001" s="4"/>
      <c r="H1001" s="4"/>
    </row>
    <row r="1002" spans="1:11" x14ac:dyDescent="0.35">
      <c r="A1002" s="4"/>
      <c r="B1002" s="4"/>
      <c r="C1002" s="4"/>
      <c r="D1002" s="4"/>
      <c r="E1002" s="4"/>
      <c r="F1002" s="4"/>
      <c r="G1002" s="4"/>
      <c r="H1002" s="4"/>
    </row>
    <row r="1003" spans="1:11" x14ac:dyDescent="0.35">
      <c r="B1003" s="18"/>
      <c r="C1003" s="18"/>
      <c r="D1003" s="4"/>
      <c r="E1003" s="4"/>
      <c r="F1003" s="4"/>
      <c r="G1003" s="4"/>
      <c r="H1003" s="4"/>
      <c r="I1003" s="4"/>
    </row>
    <row r="1004" spans="1:11" x14ac:dyDescent="0.35">
      <c r="B1004" s="10"/>
      <c r="C1004" s="4"/>
      <c r="D1004" s="4"/>
      <c r="E1004" s="4"/>
      <c r="F1004" s="4"/>
      <c r="G1004" s="4"/>
      <c r="H1004" s="4"/>
      <c r="I1004" s="18"/>
    </row>
    <row r="1005" spans="1:11" x14ac:dyDescent="0.35">
      <c r="B1005" s="19"/>
      <c r="C1005" s="20"/>
      <c r="D1005" s="9"/>
      <c r="E1005" s="9"/>
      <c r="F1005" s="9"/>
      <c r="G1005" s="9"/>
      <c r="H1005" s="9"/>
      <c r="I1005" s="9"/>
    </row>
    <row r="1006" spans="1:11" x14ac:dyDescent="0.35">
      <c r="A1006" s="19"/>
      <c r="B1006" s="2"/>
      <c r="C1006" s="9"/>
      <c r="D1006" s="9"/>
      <c r="E1006" s="9"/>
      <c r="F1006" s="9"/>
      <c r="G1006" s="9"/>
      <c r="H1006" s="9"/>
    </row>
    <row r="1008" spans="1:11" x14ac:dyDescent="0.35">
      <c r="B1008" s="4"/>
      <c r="C1008" s="4"/>
      <c r="D1008" s="4"/>
      <c r="E1008" s="11"/>
      <c r="F1008" s="11"/>
      <c r="G1008" s="11"/>
      <c r="H1008" s="4"/>
      <c r="I1008" s="4"/>
      <c r="J1008" s="4"/>
      <c r="K1008" s="21"/>
    </row>
    <row r="1009" spans="1:11" x14ac:dyDescent="0.35">
      <c r="B1009" s="4"/>
      <c r="C1009" s="4"/>
      <c r="D1009" s="4"/>
      <c r="E1009" s="4"/>
      <c r="F1009" s="4"/>
      <c r="G1009" s="4"/>
      <c r="H1009" s="4"/>
      <c r="I1009" s="4"/>
      <c r="J1009" s="4"/>
      <c r="K1009" s="4"/>
    </row>
    <row r="1010" spans="1:11" x14ac:dyDescent="0.35">
      <c r="B1010" s="4"/>
      <c r="C1010" s="4"/>
      <c r="D1010" s="4"/>
      <c r="E1010" s="4"/>
      <c r="F1010" s="4"/>
      <c r="G1010" s="4"/>
      <c r="H1010" s="4"/>
      <c r="I1010" s="4"/>
      <c r="J1010" s="4"/>
      <c r="K1010" s="4"/>
    </row>
    <row r="1011" spans="1:11" x14ac:dyDescent="0.35">
      <c r="B1011" s="18"/>
      <c r="C1011" s="4"/>
      <c r="D1011" s="4"/>
      <c r="E1011" s="11"/>
      <c r="F1011" s="11"/>
      <c r="G1011" s="18"/>
      <c r="H1011" s="18"/>
      <c r="I1011" s="4"/>
      <c r="J1011" s="4"/>
      <c r="K1011" s="18"/>
    </row>
    <row r="1012" spans="1:11" x14ac:dyDescent="0.35">
      <c r="B1012" s="20"/>
      <c r="C1012" s="22"/>
      <c r="D1012" s="22"/>
      <c r="E1012" s="23"/>
      <c r="F1012" s="23"/>
      <c r="G1012" s="23"/>
      <c r="H1012" s="23"/>
      <c r="I1012" s="23"/>
      <c r="J1012" s="24"/>
      <c r="K1012" s="23"/>
    </row>
    <row r="1013" spans="1:11" x14ac:dyDescent="0.35">
      <c r="I1013" s="15"/>
      <c r="J1013" s="15"/>
    </row>
    <row r="1016" spans="1:11" x14ac:dyDescent="0.35">
      <c r="A1016" s="19"/>
      <c r="B1016" s="2"/>
      <c r="C1016" s="9"/>
      <c r="D1016" s="9"/>
      <c r="E1016" s="9"/>
      <c r="F1016" s="9"/>
      <c r="G1016" s="9"/>
      <c r="H1016" s="9"/>
    </row>
    <row r="1017" spans="1:11" x14ac:dyDescent="0.35">
      <c r="A1017" s="19"/>
      <c r="B1017" s="2"/>
      <c r="C1017" s="9"/>
      <c r="D1017" s="9"/>
      <c r="E1017" s="9"/>
      <c r="F1017" s="9"/>
      <c r="G1017" s="9"/>
      <c r="H1017" s="9"/>
    </row>
    <row r="1018" spans="1:11" x14ac:dyDescent="0.35">
      <c r="A1018" s="19"/>
      <c r="B1018" s="2"/>
      <c r="C1018" s="9"/>
      <c r="D1018" s="9"/>
      <c r="E1018" s="9"/>
      <c r="F1018" s="9"/>
      <c r="G1018" s="9"/>
      <c r="H1018" s="9"/>
    </row>
    <row r="1019" spans="1:11" x14ac:dyDescent="0.35">
      <c r="K1019" s="25"/>
    </row>
    <row r="1024" spans="1:11" x14ac:dyDescent="0.35">
      <c r="B1024" s="1"/>
      <c r="C1024" s="2"/>
      <c r="D1024" s="3"/>
      <c r="E1024" s="4"/>
      <c r="F1024" s="5"/>
      <c r="G1024" s="2"/>
      <c r="H1024" s="4"/>
      <c r="I1024" s="6"/>
      <c r="J1024" s="2"/>
      <c r="K1024" s="4"/>
    </row>
    <row r="1025" spans="1:11" x14ac:dyDescent="0.35">
      <c r="A1025" s="8"/>
      <c r="B1025" s="2"/>
      <c r="C1025" s="2"/>
      <c r="D1025" s="2"/>
      <c r="E1025" s="2"/>
      <c r="F1025" s="2"/>
      <c r="G1025" s="2"/>
      <c r="H1025" s="9"/>
      <c r="I1025" s="2"/>
      <c r="J1025" s="2"/>
      <c r="K1025" s="9"/>
    </row>
    <row r="1026" spans="1:11" x14ac:dyDescent="0.35">
      <c r="A1026" s="8"/>
      <c r="B1026" s="2"/>
      <c r="C1026" s="2"/>
      <c r="D1026" s="48"/>
      <c r="E1026" s="2"/>
      <c r="F1026" s="2"/>
      <c r="G1026" s="2"/>
      <c r="H1026" s="9"/>
      <c r="I1026" s="2"/>
      <c r="J1026" s="2"/>
      <c r="K1026" s="9"/>
    </row>
    <row r="1027" spans="1:11" x14ac:dyDescent="0.35">
      <c r="B1027" s="6"/>
      <c r="C1027" s="10"/>
      <c r="K1027" s="9"/>
    </row>
    <row r="1028" spans="1:11" x14ac:dyDescent="0.35">
      <c r="B1028" s="11"/>
      <c r="C1028" s="12"/>
      <c r="F1028" s="11"/>
      <c r="G1028" s="13"/>
      <c r="I1028" s="13"/>
      <c r="J1028" s="14"/>
    </row>
    <row r="1029" spans="1:11" x14ac:dyDescent="0.35">
      <c r="B1029" s="4"/>
      <c r="C1029" s="15"/>
      <c r="F1029" s="11"/>
      <c r="G1029" s="14"/>
      <c r="K1029" s="2"/>
    </row>
    <row r="1030" spans="1:11" x14ac:dyDescent="0.35">
      <c r="B1030" s="11"/>
      <c r="C1030" s="15"/>
      <c r="D1030" s="16"/>
      <c r="F1030" s="4"/>
      <c r="G1030" s="9"/>
    </row>
    <row r="1031" spans="1:11" x14ac:dyDescent="0.35">
      <c r="B1031" s="11"/>
      <c r="C1031" s="15"/>
      <c r="D1031" s="16"/>
      <c r="F1031" s="4"/>
      <c r="G1031" s="9"/>
    </row>
    <row r="1032" spans="1:11" x14ac:dyDescent="0.35">
      <c r="B1032" s="11"/>
      <c r="C1032" s="15"/>
      <c r="D1032" s="4"/>
      <c r="F1032" s="11"/>
      <c r="G1032" s="15"/>
    </row>
    <row r="1033" spans="1:11" x14ac:dyDescent="0.35">
      <c r="B1033" s="11"/>
      <c r="C1033" s="17"/>
      <c r="D1033" s="11"/>
    </row>
    <row r="1034" spans="1:11" x14ac:dyDescent="0.35">
      <c r="G1034" s="4"/>
      <c r="H1034" s="4"/>
    </row>
    <row r="1035" spans="1:11" x14ac:dyDescent="0.35">
      <c r="A1035" s="4"/>
      <c r="B1035" s="4"/>
      <c r="C1035" s="4"/>
      <c r="D1035" s="4"/>
      <c r="E1035" s="4"/>
      <c r="F1035" s="4"/>
      <c r="G1035" s="4"/>
      <c r="H1035" s="4"/>
    </row>
    <row r="1036" spans="1:11" x14ac:dyDescent="0.35">
      <c r="B1036" s="18"/>
      <c r="C1036" s="18"/>
      <c r="D1036" s="4"/>
      <c r="E1036" s="4"/>
      <c r="F1036" s="4"/>
      <c r="G1036" s="4"/>
      <c r="H1036" s="4"/>
      <c r="I1036" s="4"/>
    </row>
    <row r="1037" spans="1:11" x14ac:dyDescent="0.35">
      <c r="B1037" s="10"/>
      <c r="C1037" s="4"/>
      <c r="D1037" s="4"/>
      <c r="E1037" s="4"/>
      <c r="F1037" s="4"/>
      <c r="G1037" s="4"/>
      <c r="H1037" s="4"/>
      <c r="I1037" s="18"/>
    </row>
    <row r="1038" spans="1:11" x14ac:dyDescent="0.35">
      <c r="B1038" s="19"/>
      <c r="C1038" s="20"/>
      <c r="D1038" s="9"/>
      <c r="E1038" s="9"/>
      <c r="F1038" s="9"/>
      <c r="G1038" s="9"/>
      <c r="H1038" s="9"/>
      <c r="I1038" s="9"/>
    </row>
    <row r="1039" spans="1:11" x14ac:dyDescent="0.35">
      <c r="A1039" s="19"/>
      <c r="B1039" s="2"/>
      <c r="C1039" s="9"/>
      <c r="D1039" s="9"/>
      <c r="E1039" s="9"/>
      <c r="F1039" s="9"/>
      <c r="G1039" s="9"/>
      <c r="H1039" s="9"/>
    </row>
    <row r="1041" spans="1:11" x14ac:dyDescent="0.35">
      <c r="B1041" s="4"/>
      <c r="C1041" s="4"/>
      <c r="D1041" s="4"/>
      <c r="E1041" s="11"/>
      <c r="F1041" s="11"/>
      <c r="G1041" s="11"/>
      <c r="H1041" s="4"/>
      <c r="I1041" s="4"/>
      <c r="J1041" s="4"/>
      <c r="K1041" s="21"/>
    </row>
    <row r="1042" spans="1:11" x14ac:dyDescent="0.35">
      <c r="B1042" s="4"/>
      <c r="C1042" s="4"/>
      <c r="D1042" s="4"/>
      <c r="E1042" s="4"/>
      <c r="F1042" s="4"/>
      <c r="G1042" s="4"/>
      <c r="H1042" s="4"/>
      <c r="I1042" s="4"/>
      <c r="J1042" s="4"/>
      <c r="K1042" s="4"/>
    </row>
    <row r="1043" spans="1:11" x14ac:dyDescent="0.35">
      <c r="B1043" s="4"/>
      <c r="C1043" s="4"/>
      <c r="D1043" s="4"/>
      <c r="E1043" s="4"/>
      <c r="F1043" s="4"/>
      <c r="G1043" s="4"/>
      <c r="H1043" s="4"/>
      <c r="I1043" s="4"/>
      <c r="J1043" s="4"/>
      <c r="K1043" s="4"/>
    </row>
    <row r="1044" spans="1:11" x14ac:dyDescent="0.35">
      <c r="B1044" s="18"/>
      <c r="C1044" s="4"/>
      <c r="D1044" s="4"/>
      <c r="E1044" s="11"/>
      <c r="F1044" s="11"/>
      <c r="G1044" s="18"/>
      <c r="H1044" s="18"/>
      <c r="I1044" s="4"/>
      <c r="J1044" s="4"/>
      <c r="K1044" s="18"/>
    </row>
    <row r="1045" spans="1:11" x14ac:dyDescent="0.35">
      <c r="B1045" s="20"/>
      <c r="C1045" s="22"/>
      <c r="D1045" s="22"/>
      <c r="E1045" s="23"/>
      <c r="F1045" s="23"/>
      <c r="G1045" s="23"/>
      <c r="H1045" s="23"/>
      <c r="I1045" s="23"/>
      <c r="J1045" s="24"/>
      <c r="K1045" s="23"/>
    </row>
    <row r="1046" spans="1:11" x14ac:dyDescent="0.35">
      <c r="I1046" s="15"/>
      <c r="J1046" s="15"/>
    </row>
    <row r="1049" spans="1:11" x14ac:dyDescent="0.35">
      <c r="A1049" s="19"/>
      <c r="B1049" s="2"/>
      <c r="C1049" s="9"/>
      <c r="D1049" s="9"/>
      <c r="E1049" s="9"/>
      <c r="F1049" s="9"/>
      <c r="G1049" s="9"/>
      <c r="H1049" s="9"/>
    </row>
    <row r="1050" spans="1:11" x14ac:dyDescent="0.35">
      <c r="A1050" s="19"/>
      <c r="B1050" s="2"/>
      <c r="C1050" s="9"/>
      <c r="D1050" s="9"/>
      <c r="E1050" s="9"/>
      <c r="F1050" s="9"/>
      <c r="G1050" s="9"/>
      <c r="H1050" s="9"/>
    </row>
    <row r="1051" spans="1:11" x14ac:dyDescent="0.35">
      <c r="A1051" s="19"/>
      <c r="B1051" s="2"/>
      <c r="C1051" s="9"/>
      <c r="D1051" s="9"/>
      <c r="E1051" s="9"/>
      <c r="F1051" s="9"/>
      <c r="G1051" s="9"/>
      <c r="H1051" s="9"/>
    </row>
    <row r="1052" spans="1:11" x14ac:dyDescent="0.35">
      <c r="K1052" s="25"/>
    </row>
    <row r="1057" spans="1:11" x14ac:dyDescent="0.35">
      <c r="B1057" s="1"/>
      <c r="C1057" s="2"/>
      <c r="D1057" s="3"/>
      <c r="E1057" s="4"/>
      <c r="F1057" s="5"/>
      <c r="G1057" s="2"/>
      <c r="H1057" s="4"/>
      <c r="I1057" s="6"/>
      <c r="J1057" s="2"/>
      <c r="K1057" s="4"/>
    </row>
    <row r="1058" spans="1:11" x14ac:dyDescent="0.35">
      <c r="A1058" s="8"/>
      <c r="B1058" s="2"/>
      <c r="C1058" s="2"/>
      <c r="D1058" s="2"/>
      <c r="E1058" s="2"/>
      <c r="F1058" s="2"/>
      <c r="G1058" s="2"/>
      <c r="H1058" s="9"/>
      <c r="I1058" s="2"/>
      <c r="J1058" s="2"/>
      <c r="K1058" s="9"/>
    </row>
    <row r="1059" spans="1:11" x14ac:dyDescent="0.35">
      <c r="A1059" s="8"/>
      <c r="B1059" s="2"/>
      <c r="C1059" s="2"/>
      <c r="D1059" s="48"/>
      <c r="E1059" s="2"/>
      <c r="F1059" s="2"/>
      <c r="G1059" s="2"/>
      <c r="H1059" s="9"/>
      <c r="I1059" s="2"/>
      <c r="J1059" s="2"/>
      <c r="K1059" s="9"/>
    </row>
    <row r="1060" spans="1:11" x14ac:dyDescent="0.35">
      <c r="B1060" s="6"/>
      <c r="C1060" s="10"/>
      <c r="K1060" s="9"/>
    </row>
    <row r="1061" spans="1:11" x14ac:dyDescent="0.35">
      <c r="B1061" s="11"/>
      <c r="C1061" s="12"/>
      <c r="F1061" s="11"/>
      <c r="G1061" s="13"/>
      <c r="I1061" s="13"/>
      <c r="J1061" s="14"/>
    </row>
    <row r="1062" spans="1:11" x14ac:dyDescent="0.35">
      <c r="B1062" s="4"/>
      <c r="C1062" s="15"/>
      <c r="F1062" s="11"/>
      <c r="G1062" s="14"/>
      <c r="K1062" s="2"/>
    </row>
    <row r="1063" spans="1:11" x14ac:dyDescent="0.35">
      <c r="B1063" s="11"/>
      <c r="C1063" s="15"/>
      <c r="D1063" s="16"/>
      <c r="F1063" s="4"/>
      <c r="G1063" s="9"/>
    </row>
    <row r="1064" spans="1:11" x14ac:dyDescent="0.35">
      <c r="B1064" s="11"/>
      <c r="C1064" s="15"/>
      <c r="D1064" s="16"/>
      <c r="F1064" s="4"/>
      <c r="G1064" s="9"/>
    </row>
    <row r="1065" spans="1:11" x14ac:dyDescent="0.35">
      <c r="B1065" s="11"/>
      <c r="C1065" s="15"/>
      <c r="D1065" s="4"/>
      <c r="F1065" s="11"/>
      <c r="G1065" s="15"/>
    </row>
    <row r="1066" spans="1:11" x14ac:dyDescent="0.35">
      <c r="B1066" s="11"/>
      <c r="C1066" s="17"/>
      <c r="D1066" s="11"/>
    </row>
    <row r="1067" spans="1:11" x14ac:dyDescent="0.35">
      <c r="G1067" s="4"/>
      <c r="H1067" s="4"/>
    </row>
    <row r="1068" spans="1:11" x14ac:dyDescent="0.35">
      <c r="A1068" s="4"/>
      <c r="B1068" s="4"/>
      <c r="C1068" s="4"/>
      <c r="D1068" s="4"/>
      <c r="E1068" s="4"/>
      <c r="F1068" s="4"/>
      <c r="G1068" s="4"/>
      <c r="H1068" s="4"/>
    </row>
    <row r="1069" spans="1:11" x14ac:dyDescent="0.35">
      <c r="B1069" s="18"/>
      <c r="C1069" s="18"/>
      <c r="D1069" s="4"/>
      <c r="E1069" s="4"/>
      <c r="F1069" s="4"/>
      <c r="G1069" s="4"/>
      <c r="H1069" s="4"/>
      <c r="I1069" s="4"/>
    </row>
    <row r="1070" spans="1:11" x14ac:dyDescent="0.35">
      <c r="B1070" s="10"/>
      <c r="C1070" s="4"/>
      <c r="D1070" s="4"/>
      <c r="E1070" s="4"/>
      <c r="F1070" s="4"/>
      <c r="G1070" s="4"/>
      <c r="H1070" s="4"/>
      <c r="I1070" s="18"/>
    </row>
    <row r="1071" spans="1:11" x14ac:dyDescent="0.35">
      <c r="B1071" s="19"/>
      <c r="C1071" s="20"/>
      <c r="D1071" s="9"/>
      <c r="E1071" s="9"/>
      <c r="F1071" s="9"/>
      <c r="G1071" s="9"/>
      <c r="H1071" s="9"/>
      <c r="I1071" s="9"/>
    </row>
    <row r="1072" spans="1:11" x14ac:dyDescent="0.35">
      <c r="A1072" s="19"/>
      <c r="B1072" s="2"/>
      <c r="C1072" s="9"/>
      <c r="D1072" s="9"/>
      <c r="E1072" s="9"/>
      <c r="F1072" s="9"/>
      <c r="G1072" s="9"/>
      <c r="H1072" s="9"/>
    </row>
    <row r="1074" spans="1:11" x14ac:dyDescent="0.35">
      <c r="B1074" s="4"/>
      <c r="C1074" s="4"/>
      <c r="D1074" s="4"/>
      <c r="E1074" s="11"/>
      <c r="F1074" s="11"/>
      <c r="G1074" s="11"/>
      <c r="H1074" s="4"/>
      <c r="I1074" s="4"/>
      <c r="J1074" s="4"/>
      <c r="K1074" s="21"/>
    </row>
    <row r="1075" spans="1:11" x14ac:dyDescent="0.35">
      <c r="B1075" s="4"/>
      <c r="C1075" s="4"/>
      <c r="D1075" s="4"/>
      <c r="E1075" s="4"/>
      <c r="F1075" s="4"/>
      <c r="G1075" s="4"/>
      <c r="H1075" s="4"/>
      <c r="I1075" s="4"/>
      <c r="J1075" s="4"/>
      <c r="K1075" s="4"/>
    </row>
    <row r="1076" spans="1:11" x14ac:dyDescent="0.35">
      <c r="B1076" s="4"/>
      <c r="C1076" s="4"/>
      <c r="D1076" s="4"/>
      <c r="E1076" s="4"/>
      <c r="F1076" s="4"/>
      <c r="G1076" s="4"/>
      <c r="H1076" s="4"/>
      <c r="I1076" s="4"/>
      <c r="J1076" s="4"/>
      <c r="K1076" s="4"/>
    </row>
    <row r="1077" spans="1:11" x14ac:dyDescent="0.35">
      <c r="B1077" s="18"/>
      <c r="C1077" s="4"/>
      <c r="D1077" s="4"/>
      <c r="E1077" s="11"/>
      <c r="F1077" s="11"/>
      <c r="G1077" s="18"/>
      <c r="H1077" s="18"/>
      <c r="I1077" s="4"/>
      <c r="J1077" s="4"/>
      <c r="K1077" s="18"/>
    </row>
    <row r="1078" spans="1:11" x14ac:dyDescent="0.35">
      <c r="B1078" s="20"/>
      <c r="C1078" s="22"/>
      <c r="D1078" s="22"/>
      <c r="E1078" s="23"/>
      <c r="F1078" s="23"/>
      <c r="G1078" s="23"/>
      <c r="H1078" s="23"/>
      <c r="I1078" s="23"/>
      <c r="J1078" s="24"/>
      <c r="K1078" s="23"/>
    </row>
    <row r="1079" spans="1:11" x14ac:dyDescent="0.35">
      <c r="I1079" s="15"/>
      <c r="J1079" s="15"/>
    </row>
    <row r="1082" spans="1:11" x14ac:dyDescent="0.35">
      <c r="A1082" s="19"/>
      <c r="B1082" s="2"/>
      <c r="C1082" s="9"/>
      <c r="D1082" s="9"/>
      <c r="E1082" s="9"/>
      <c r="F1082" s="9"/>
      <c r="G1082" s="9"/>
      <c r="H1082" s="9"/>
    </row>
    <row r="1083" spans="1:11" x14ac:dyDescent="0.35">
      <c r="A1083" s="19"/>
      <c r="B1083" s="2"/>
      <c r="C1083" s="9"/>
      <c r="D1083" s="9"/>
      <c r="E1083" s="9"/>
      <c r="F1083" s="9"/>
      <c r="G1083" s="9"/>
      <c r="H1083" s="9"/>
    </row>
    <row r="1084" spans="1:11" x14ac:dyDescent="0.35">
      <c r="A1084" s="19"/>
      <c r="B1084" s="2"/>
      <c r="C1084" s="9"/>
      <c r="D1084" s="9"/>
      <c r="E1084" s="9"/>
      <c r="F1084" s="9"/>
      <c r="G1084" s="9"/>
      <c r="H1084" s="9"/>
    </row>
    <row r="1085" spans="1:11" x14ac:dyDescent="0.35">
      <c r="K1085" s="25"/>
    </row>
    <row r="1090" spans="1:11" x14ac:dyDescent="0.35">
      <c r="B1090" s="1"/>
      <c r="C1090" s="2"/>
      <c r="D1090" s="3"/>
      <c r="E1090" s="4"/>
      <c r="F1090" s="5"/>
      <c r="G1090" s="2"/>
      <c r="H1090" s="4"/>
      <c r="I1090" s="6"/>
      <c r="J1090" s="2"/>
      <c r="K1090" s="4"/>
    </row>
    <row r="1091" spans="1:11" x14ac:dyDescent="0.35">
      <c r="A1091" s="8"/>
      <c r="B1091" s="2"/>
      <c r="C1091" s="2"/>
      <c r="D1091" s="2"/>
      <c r="E1091" s="2"/>
      <c r="F1091" s="2"/>
      <c r="G1091" s="2"/>
      <c r="H1091" s="9"/>
      <c r="I1091" s="2"/>
      <c r="J1091" s="2"/>
      <c r="K1091" s="9"/>
    </row>
    <row r="1092" spans="1:11" x14ac:dyDescent="0.35">
      <c r="A1092" s="8"/>
      <c r="B1092" s="2"/>
      <c r="C1092" s="2"/>
      <c r="D1092" s="48"/>
      <c r="E1092" s="2"/>
      <c r="F1092" s="2"/>
      <c r="G1092" s="2"/>
      <c r="H1092" s="9"/>
      <c r="I1092" s="2"/>
      <c r="J1092" s="2"/>
      <c r="K1092" s="9"/>
    </row>
    <row r="1093" spans="1:11" x14ac:dyDescent="0.35">
      <c r="B1093" s="6"/>
      <c r="C1093" s="10"/>
      <c r="K1093" s="9"/>
    </row>
    <row r="1094" spans="1:11" x14ac:dyDescent="0.35">
      <c r="B1094" s="11"/>
      <c r="C1094" s="12"/>
      <c r="F1094" s="11"/>
      <c r="G1094" s="13"/>
      <c r="I1094" s="13"/>
      <c r="J1094" s="14"/>
    </row>
    <row r="1095" spans="1:11" x14ac:dyDescent="0.35">
      <c r="B1095" s="4"/>
      <c r="C1095" s="15"/>
      <c r="F1095" s="11"/>
      <c r="G1095" s="14"/>
      <c r="K1095" s="2"/>
    </row>
    <row r="1096" spans="1:11" x14ac:dyDescent="0.35">
      <c r="B1096" s="11"/>
      <c r="C1096" s="15"/>
      <c r="D1096" s="16"/>
      <c r="F1096" s="4"/>
      <c r="G1096" s="9"/>
    </row>
    <row r="1097" spans="1:11" x14ac:dyDescent="0.35">
      <c r="B1097" s="11"/>
      <c r="C1097" s="15"/>
      <c r="D1097" s="16"/>
      <c r="F1097" s="4"/>
      <c r="G1097" s="9"/>
    </row>
    <row r="1098" spans="1:11" x14ac:dyDescent="0.35">
      <c r="B1098" s="11"/>
      <c r="C1098" s="15"/>
      <c r="D1098" s="4"/>
      <c r="F1098" s="11"/>
      <c r="G1098" s="15"/>
    </row>
    <row r="1099" spans="1:11" x14ac:dyDescent="0.35">
      <c r="B1099" s="11"/>
      <c r="C1099" s="17"/>
      <c r="D1099" s="11"/>
    </row>
    <row r="1100" spans="1:11" x14ac:dyDescent="0.35">
      <c r="G1100" s="4"/>
      <c r="H1100" s="4"/>
    </row>
    <row r="1101" spans="1:11" x14ac:dyDescent="0.35">
      <c r="A1101" s="4"/>
      <c r="B1101" s="4"/>
      <c r="C1101" s="4"/>
      <c r="D1101" s="4"/>
      <c r="E1101" s="4"/>
      <c r="F1101" s="4"/>
      <c r="G1101" s="4"/>
      <c r="H1101" s="4"/>
    </row>
    <row r="1102" spans="1:11" x14ac:dyDescent="0.35">
      <c r="B1102" s="18"/>
      <c r="C1102" s="18"/>
      <c r="D1102" s="4"/>
      <c r="E1102" s="4"/>
      <c r="F1102" s="4"/>
      <c r="G1102" s="4"/>
      <c r="H1102" s="4"/>
      <c r="I1102" s="4"/>
    </row>
    <row r="1103" spans="1:11" x14ac:dyDescent="0.35">
      <c r="B1103" s="10"/>
      <c r="C1103" s="4"/>
      <c r="D1103" s="4"/>
      <c r="E1103" s="4"/>
      <c r="F1103" s="4"/>
      <c r="G1103" s="4"/>
      <c r="H1103" s="4"/>
      <c r="I1103" s="18"/>
    </row>
    <row r="1104" spans="1:11" x14ac:dyDescent="0.35">
      <c r="B1104" s="19"/>
      <c r="C1104" s="20"/>
      <c r="D1104" s="9"/>
      <c r="E1104" s="9"/>
      <c r="F1104" s="9"/>
      <c r="G1104" s="9"/>
      <c r="H1104" s="9"/>
      <c r="I1104" s="9"/>
    </row>
    <row r="1105" spans="1:11" x14ac:dyDescent="0.35">
      <c r="A1105" s="19"/>
      <c r="B1105" s="2"/>
      <c r="C1105" s="9"/>
      <c r="D1105" s="9"/>
      <c r="E1105" s="9"/>
      <c r="F1105" s="9"/>
      <c r="G1105" s="9"/>
      <c r="H1105" s="9"/>
    </row>
    <row r="1107" spans="1:11" x14ac:dyDescent="0.35">
      <c r="B1107" s="4"/>
      <c r="C1107" s="4"/>
      <c r="D1107" s="4"/>
      <c r="E1107" s="11"/>
      <c r="F1107" s="11"/>
      <c r="G1107" s="11"/>
      <c r="H1107" s="4"/>
      <c r="I1107" s="4"/>
      <c r="J1107" s="4"/>
      <c r="K1107" s="21"/>
    </row>
    <row r="1108" spans="1:11" x14ac:dyDescent="0.35">
      <c r="B1108" s="4"/>
      <c r="C1108" s="4"/>
      <c r="D1108" s="4"/>
      <c r="E1108" s="4"/>
      <c r="F1108" s="4"/>
      <c r="G1108" s="4"/>
      <c r="H1108" s="4"/>
      <c r="I1108" s="4"/>
      <c r="J1108" s="4"/>
      <c r="K1108" s="4"/>
    </row>
    <row r="1109" spans="1:11" x14ac:dyDescent="0.35">
      <c r="B1109" s="4"/>
      <c r="C1109" s="4"/>
      <c r="D1109" s="4"/>
      <c r="E1109" s="4"/>
      <c r="F1109" s="4"/>
      <c r="G1109" s="4"/>
      <c r="H1109" s="4"/>
      <c r="I1109" s="4"/>
      <c r="J1109" s="4"/>
      <c r="K1109" s="4"/>
    </row>
    <row r="1110" spans="1:11" x14ac:dyDescent="0.35">
      <c r="B1110" s="18"/>
      <c r="C1110" s="4"/>
      <c r="D1110" s="4"/>
      <c r="E1110" s="11"/>
      <c r="F1110" s="11"/>
      <c r="G1110" s="18"/>
      <c r="H1110" s="18"/>
      <c r="I1110" s="4"/>
      <c r="J1110" s="4"/>
      <c r="K1110" s="18"/>
    </row>
    <row r="1111" spans="1:11" x14ac:dyDescent="0.35">
      <c r="B1111" s="20"/>
      <c r="C1111" s="22"/>
      <c r="D1111" s="22"/>
      <c r="E1111" s="23"/>
      <c r="F1111" s="23"/>
      <c r="G1111" s="23"/>
      <c r="H1111" s="23"/>
      <c r="I1111" s="23"/>
      <c r="J1111" s="24"/>
      <c r="K1111" s="23"/>
    </row>
    <row r="1112" spans="1:11" x14ac:dyDescent="0.35">
      <c r="I1112" s="15"/>
      <c r="J1112" s="15"/>
    </row>
    <row r="1115" spans="1:11" x14ac:dyDescent="0.35">
      <c r="A1115" s="19"/>
      <c r="B1115" s="2"/>
      <c r="C1115" s="9"/>
      <c r="D1115" s="9"/>
      <c r="E1115" s="9"/>
      <c r="F1115" s="9"/>
      <c r="G1115" s="9"/>
      <c r="H1115" s="9"/>
    </row>
    <row r="1116" spans="1:11" x14ac:dyDescent="0.35">
      <c r="A1116" s="19"/>
      <c r="B1116" s="2"/>
      <c r="C1116" s="9"/>
      <c r="D1116" s="9"/>
      <c r="E1116" s="9"/>
      <c r="F1116" s="9"/>
      <c r="G1116" s="9"/>
      <c r="H1116" s="9"/>
    </row>
    <row r="1117" spans="1:11" x14ac:dyDescent="0.35">
      <c r="A1117" s="19"/>
      <c r="B1117" s="2"/>
      <c r="C1117" s="9"/>
      <c r="D1117" s="9"/>
      <c r="E1117" s="9"/>
      <c r="F1117" s="9"/>
      <c r="G1117" s="9"/>
      <c r="H1117" s="9"/>
    </row>
    <row r="1118" spans="1:11" x14ac:dyDescent="0.35">
      <c r="K1118" s="25"/>
    </row>
    <row r="1123" spans="1:11" x14ac:dyDescent="0.35">
      <c r="B1123" s="1"/>
      <c r="C1123" s="2"/>
      <c r="D1123" s="3"/>
      <c r="E1123" s="4"/>
      <c r="F1123" s="5"/>
      <c r="G1123" s="2"/>
      <c r="H1123" s="4"/>
      <c r="I1123" s="6"/>
      <c r="J1123" s="2"/>
      <c r="K1123" s="4"/>
    </row>
    <row r="1124" spans="1:11" x14ac:dyDescent="0.35">
      <c r="A1124" s="8"/>
      <c r="B1124" s="2"/>
      <c r="C1124" s="2"/>
      <c r="D1124" s="2"/>
      <c r="E1124" s="2"/>
      <c r="F1124" s="2"/>
      <c r="G1124" s="2"/>
      <c r="H1124" s="9"/>
      <c r="I1124" s="2"/>
      <c r="J1124" s="2"/>
      <c r="K1124" s="9"/>
    </row>
    <row r="1125" spans="1:11" x14ac:dyDescent="0.35">
      <c r="A1125" s="8"/>
      <c r="B1125" s="2"/>
      <c r="C1125" s="2"/>
      <c r="D1125" s="48"/>
      <c r="E1125" s="2"/>
      <c r="F1125" s="2"/>
      <c r="G1125" s="2"/>
      <c r="H1125" s="9"/>
      <c r="I1125" s="2"/>
      <c r="J1125" s="2"/>
      <c r="K1125" s="9"/>
    </row>
    <row r="1126" spans="1:11" x14ac:dyDescent="0.35">
      <c r="B1126" s="6"/>
      <c r="C1126" s="10"/>
      <c r="K1126" s="9"/>
    </row>
    <row r="1127" spans="1:11" x14ac:dyDescent="0.35">
      <c r="B1127" s="11"/>
      <c r="C1127" s="12"/>
      <c r="F1127" s="11"/>
      <c r="G1127" s="13"/>
      <c r="I1127" s="13"/>
      <c r="J1127" s="14"/>
    </row>
    <row r="1128" spans="1:11" x14ac:dyDescent="0.35">
      <c r="B1128" s="4"/>
      <c r="C1128" s="15"/>
      <c r="F1128" s="11"/>
      <c r="G1128" s="14"/>
      <c r="K1128" s="2"/>
    </row>
    <row r="1129" spans="1:11" x14ac:dyDescent="0.35">
      <c r="B1129" s="11"/>
      <c r="C1129" s="15"/>
      <c r="D1129" s="16"/>
      <c r="F1129" s="4"/>
      <c r="G1129" s="9"/>
    </row>
    <row r="1130" spans="1:11" x14ac:dyDescent="0.35">
      <c r="B1130" s="11"/>
      <c r="C1130" s="15"/>
      <c r="D1130" s="16"/>
      <c r="F1130" s="4"/>
      <c r="G1130" s="9"/>
    </row>
    <row r="1131" spans="1:11" x14ac:dyDescent="0.35">
      <c r="B1131" s="11"/>
      <c r="C1131" s="15"/>
      <c r="D1131" s="4"/>
      <c r="F1131" s="11"/>
      <c r="G1131" s="15"/>
    </row>
    <row r="1132" spans="1:11" x14ac:dyDescent="0.35">
      <c r="B1132" s="11"/>
      <c r="C1132" s="17"/>
      <c r="D1132" s="11"/>
    </row>
    <row r="1133" spans="1:11" x14ac:dyDescent="0.35">
      <c r="G1133" s="4"/>
      <c r="H1133" s="4"/>
    </row>
    <row r="1134" spans="1:11" x14ac:dyDescent="0.35">
      <c r="A1134" s="4"/>
      <c r="B1134" s="4"/>
      <c r="C1134" s="4"/>
      <c r="D1134" s="4"/>
      <c r="E1134" s="4"/>
      <c r="F1134" s="4"/>
      <c r="G1134" s="4"/>
      <c r="H1134" s="4"/>
    </row>
    <row r="1135" spans="1:11" x14ac:dyDescent="0.35">
      <c r="B1135" s="18"/>
      <c r="C1135" s="18"/>
      <c r="D1135" s="4"/>
      <c r="E1135" s="4"/>
      <c r="F1135" s="4"/>
      <c r="G1135" s="4"/>
      <c r="H1135" s="4"/>
      <c r="I1135" s="4"/>
    </row>
    <row r="1136" spans="1:11" x14ac:dyDescent="0.35">
      <c r="B1136" s="10"/>
      <c r="C1136" s="4"/>
      <c r="D1136" s="4"/>
      <c r="E1136" s="4"/>
      <c r="F1136" s="4"/>
      <c r="G1136" s="4"/>
      <c r="H1136" s="4"/>
      <c r="I1136" s="18"/>
    </row>
    <row r="1137" spans="1:11" x14ac:dyDescent="0.35">
      <c r="B1137" s="19"/>
      <c r="C1137" s="20"/>
      <c r="D1137" s="9"/>
      <c r="E1137" s="9"/>
      <c r="F1137" s="9"/>
      <c r="G1137" s="9"/>
      <c r="H1137" s="9"/>
      <c r="I1137" s="9"/>
    </row>
    <row r="1138" spans="1:11" x14ac:dyDescent="0.35">
      <c r="A1138" s="19"/>
      <c r="B1138" s="2"/>
      <c r="C1138" s="9"/>
      <c r="D1138" s="9"/>
      <c r="E1138" s="9"/>
      <c r="F1138" s="9"/>
      <c r="G1138" s="9"/>
      <c r="H1138" s="9"/>
    </row>
    <row r="1140" spans="1:11" x14ac:dyDescent="0.35">
      <c r="B1140" s="4"/>
      <c r="C1140" s="4"/>
      <c r="D1140" s="4"/>
      <c r="E1140" s="11"/>
      <c r="F1140" s="11"/>
      <c r="G1140" s="11"/>
      <c r="H1140" s="4"/>
      <c r="I1140" s="4"/>
      <c r="J1140" s="4"/>
      <c r="K1140" s="21"/>
    </row>
    <row r="1141" spans="1:11" x14ac:dyDescent="0.35">
      <c r="B1141" s="4"/>
      <c r="C1141" s="4"/>
      <c r="D1141" s="4"/>
      <c r="E1141" s="4"/>
      <c r="F1141" s="4"/>
      <c r="G1141" s="4"/>
      <c r="H1141" s="4"/>
      <c r="I1141" s="4"/>
      <c r="J1141" s="4"/>
      <c r="K1141" s="4"/>
    </row>
    <row r="1142" spans="1:11" x14ac:dyDescent="0.35">
      <c r="B1142" s="4"/>
      <c r="C1142" s="4"/>
      <c r="D1142" s="4"/>
      <c r="E1142" s="4"/>
      <c r="F1142" s="4"/>
      <c r="G1142" s="4"/>
      <c r="H1142" s="4"/>
      <c r="I1142" s="4"/>
      <c r="J1142" s="4"/>
      <c r="K1142" s="4"/>
    </row>
    <row r="1143" spans="1:11" x14ac:dyDescent="0.35">
      <c r="B1143" s="18"/>
      <c r="C1143" s="4"/>
      <c r="D1143" s="4"/>
      <c r="E1143" s="11"/>
      <c r="F1143" s="11"/>
      <c r="G1143" s="18"/>
      <c r="H1143" s="18"/>
      <c r="I1143" s="4"/>
      <c r="J1143" s="4"/>
      <c r="K1143" s="18"/>
    </row>
    <row r="1144" spans="1:11" x14ac:dyDescent="0.35">
      <c r="B1144" s="20"/>
      <c r="C1144" s="22"/>
      <c r="D1144" s="22"/>
      <c r="E1144" s="23"/>
      <c r="F1144" s="23"/>
      <c r="G1144" s="23"/>
      <c r="H1144" s="23"/>
      <c r="I1144" s="23"/>
      <c r="J1144" s="24"/>
      <c r="K1144" s="23"/>
    </row>
    <row r="1145" spans="1:11" x14ac:dyDescent="0.35">
      <c r="I1145" s="15"/>
      <c r="J1145" s="15"/>
    </row>
    <row r="1148" spans="1:11" x14ac:dyDescent="0.35">
      <c r="A1148" s="19"/>
      <c r="B1148" s="2"/>
      <c r="C1148" s="9"/>
      <c r="D1148" s="9"/>
      <c r="E1148" s="9"/>
      <c r="F1148" s="9"/>
      <c r="G1148" s="9"/>
      <c r="H1148" s="9"/>
    </row>
    <row r="1149" spans="1:11" x14ac:dyDescent="0.35">
      <c r="A1149" s="19"/>
      <c r="B1149" s="2"/>
      <c r="C1149" s="9"/>
      <c r="D1149" s="9"/>
      <c r="E1149" s="9"/>
      <c r="F1149" s="9"/>
      <c r="G1149" s="9"/>
      <c r="H1149" s="9"/>
    </row>
    <row r="1150" spans="1:11" x14ac:dyDescent="0.35">
      <c r="A1150" s="19"/>
      <c r="B1150" s="2"/>
      <c r="C1150" s="9"/>
      <c r="D1150" s="9"/>
      <c r="E1150" s="9"/>
      <c r="F1150" s="9"/>
      <c r="G1150" s="9"/>
      <c r="H1150" s="9"/>
    </row>
    <row r="1151" spans="1:11" x14ac:dyDescent="0.35">
      <c r="K1151" s="25"/>
    </row>
    <row r="1156" spans="1:11" x14ac:dyDescent="0.35">
      <c r="B1156" s="1"/>
      <c r="C1156" s="2"/>
      <c r="D1156" s="3"/>
      <c r="E1156" s="4"/>
      <c r="F1156" s="5"/>
      <c r="G1156" s="2"/>
      <c r="H1156" s="4"/>
      <c r="I1156" s="6"/>
      <c r="J1156" s="2"/>
      <c r="K1156" s="4"/>
    </row>
    <row r="1157" spans="1:11" x14ac:dyDescent="0.35">
      <c r="A1157" s="8"/>
      <c r="B1157" s="2"/>
      <c r="C1157" s="2"/>
      <c r="D1157" s="2"/>
      <c r="E1157" s="2"/>
      <c r="F1157" s="2"/>
      <c r="G1157" s="2"/>
      <c r="H1157" s="9"/>
      <c r="I1157" s="2"/>
      <c r="J1157" s="2"/>
      <c r="K1157" s="9"/>
    </row>
    <row r="1158" spans="1:11" x14ac:dyDescent="0.35">
      <c r="A1158" s="8"/>
      <c r="B1158" s="2"/>
      <c r="C1158" s="2"/>
      <c r="D1158" s="48"/>
      <c r="E1158" s="2"/>
      <c r="F1158" s="2"/>
      <c r="G1158" s="2"/>
      <c r="H1158" s="9"/>
      <c r="I1158" s="2"/>
      <c r="J1158" s="2"/>
      <c r="K1158" s="9"/>
    </row>
    <row r="1159" spans="1:11" x14ac:dyDescent="0.35">
      <c r="B1159" s="6"/>
      <c r="C1159" s="10"/>
      <c r="K1159" s="9"/>
    </row>
    <row r="1160" spans="1:11" x14ac:dyDescent="0.35">
      <c r="B1160" s="11"/>
      <c r="C1160" s="12"/>
      <c r="F1160" s="11"/>
      <c r="G1160" s="13"/>
      <c r="I1160" s="13"/>
      <c r="J1160" s="14"/>
    </row>
    <row r="1161" spans="1:11" x14ac:dyDescent="0.35">
      <c r="B1161" s="4"/>
      <c r="C1161" s="15"/>
      <c r="F1161" s="11"/>
      <c r="G1161" s="14"/>
      <c r="K1161" s="2"/>
    </row>
    <row r="1162" spans="1:11" x14ac:dyDescent="0.35">
      <c r="B1162" s="11"/>
      <c r="C1162" s="15"/>
      <c r="D1162" s="16"/>
      <c r="F1162" s="4"/>
      <c r="G1162" s="9"/>
    </row>
    <row r="1163" spans="1:11" x14ac:dyDescent="0.35">
      <c r="B1163" s="11"/>
      <c r="C1163" s="15"/>
      <c r="D1163" s="16"/>
      <c r="F1163" s="4"/>
      <c r="G1163" s="9"/>
    </row>
    <row r="1164" spans="1:11" x14ac:dyDescent="0.35">
      <c r="B1164" s="11"/>
      <c r="C1164" s="15"/>
      <c r="D1164" s="4"/>
      <c r="F1164" s="11"/>
      <c r="G1164" s="15"/>
    </row>
    <row r="1165" spans="1:11" x14ac:dyDescent="0.35">
      <c r="B1165" s="11"/>
      <c r="C1165" s="17"/>
      <c r="D1165" s="11"/>
    </row>
    <row r="1166" spans="1:11" x14ac:dyDescent="0.35">
      <c r="G1166" s="4"/>
      <c r="H1166" s="4"/>
    </row>
    <row r="1167" spans="1:11" x14ac:dyDescent="0.35">
      <c r="A1167" s="4"/>
      <c r="B1167" s="4"/>
      <c r="C1167" s="4"/>
      <c r="D1167" s="4"/>
      <c r="E1167" s="4"/>
      <c r="F1167" s="4"/>
      <c r="G1167" s="4"/>
      <c r="H1167" s="4"/>
    </row>
    <row r="1168" spans="1:11" x14ac:dyDescent="0.35">
      <c r="B1168" s="18"/>
      <c r="C1168" s="18"/>
      <c r="D1168" s="4"/>
      <c r="E1168" s="4"/>
      <c r="F1168" s="4"/>
      <c r="G1168" s="4"/>
      <c r="H1168" s="4"/>
      <c r="I1168" s="4"/>
    </row>
    <row r="1169" spans="1:11" x14ac:dyDescent="0.35">
      <c r="B1169" s="10"/>
      <c r="C1169" s="4"/>
      <c r="D1169" s="4"/>
      <c r="E1169" s="4"/>
      <c r="F1169" s="4"/>
      <c r="G1169" s="4"/>
      <c r="H1169" s="4"/>
      <c r="I1169" s="18"/>
    </row>
    <row r="1170" spans="1:11" x14ac:dyDescent="0.35">
      <c r="B1170" s="19"/>
      <c r="C1170" s="20"/>
      <c r="D1170" s="9"/>
      <c r="E1170" s="9"/>
      <c r="F1170" s="9"/>
      <c r="G1170" s="9"/>
      <c r="H1170" s="9"/>
      <c r="I1170" s="9"/>
    </row>
    <row r="1171" spans="1:11" x14ac:dyDescent="0.35">
      <c r="A1171" s="19"/>
      <c r="B1171" s="2"/>
      <c r="C1171" s="9"/>
      <c r="D1171" s="9"/>
      <c r="E1171" s="9"/>
      <c r="F1171" s="9"/>
      <c r="G1171" s="9"/>
      <c r="H1171" s="9"/>
    </row>
    <row r="1173" spans="1:11" x14ac:dyDescent="0.35">
      <c r="B1173" s="4"/>
      <c r="C1173" s="4"/>
      <c r="D1173" s="4"/>
      <c r="E1173" s="11"/>
      <c r="F1173" s="11"/>
      <c r="G1173" s="11"/>
      <c r="H1173" s="4"/>
      <c r="I1173" s="4"/>
      <c r="J1173" s="4"/>
      <c r="K1173" s="21"/>
    </row>
    <row r="1174" spans="1:11" x14ac:dyDescent="0.35">
      <c r="B1174" s="4"/>
      <c r="C1174" s="4"/>
      <c r="D1174" s="4"/>
      <c r="E1174" s="4"/>
      <c r="F1174" s="4"/>
      <c r="G1174" s="4"/>
      <c r="H1174" s="4"/>
      <c r="I1174" s="4"/>
      <c r="J1174" s="4"/>
      <c r="K1174" s="4"/>
    </row>
    <row r="1175" spans="1:11" x14ac:dyDescent="0.35">
      <c r="B1175" s="4"/>
      <c r="C1175" s="4"/>
      <c r="D1175" s="4"/>
      <c r="E1175" s="4"/>
      <c r="F1175" s="4"/>
      <c r="G1175" s="4"/>
      <c r="H1175" s="4"/>
      <c r="I1175" s="4"/>
      <c r="J1175" s="4"/>
      <c r="K1175" s="4"/>
    </row>
    <row r="1176" spans="1:11" x14ac:dyDescent="0.35">
      <c r="B1176" s="18"/>
      <c r="C1176" s="4"/>
      <c r="D1176" s="4"/>
      <c r="E1176" s="11"/>
      <c r="F1176" s="11"/>
      <c r="G1176" s="18"/>
      <c r="H1176" s="18"/>
      <c r="I1176" s="4"/>
      <c r="J1176" s="4"/>
      <c r="K1176" s="18"/>
    </row>
    <row r="1177" spans="1:11" x14ac:dyDescent="0.35">
      <c r="B1177" s="20"/>
      <c r="C1177" s="22"/>
      <c r="D1177" s="22"/>
      <c r="E1177" s="23"/>
      <c r="F1177" s="23"/>
      <c r="G1177" s="23"/>
      <c r="H1177" s="23"/>
      <c r="I1177" s="23"/>
      <c r="J1177" s="24"/>
      <c r="K1177" s="23"/>
    </row>
    <row r="1178" spans="1:11" x14ac:dyDescent="0.35">
      <c r="I1178" s="15"/>
      <c r="J1178" s="15"/>
    </row>
    <row r="1181" spans="1:11" x14ac:dyDescent="0.35">
      <c r="A1181" s="19"/>
      <c r="B1181" s="2"/>
      <c r="C1181" s="9"/>
      <c r="D1181" s="9"/>
      <c r="E1181" s="9"/>
      <c r="F1181" s="9"/>
      <c r="G1181" s="9"/>
      <c r="H1181" s="9"/>
    </row>
    <row r="1182" spans="1:11" x14ac:dyDescent="0.35">
      <c r="A1182" s="19"/>
      <c r="B1182" s="2"/>
      <c r="C1182" s="9"/>
      <c r="D1182" s="9"/>
      <c r="E1182" s="9"/>
      <c r="F1182" s="9"/>
      <c r="G1182" s="9"/>
      <c r="H1182" s="9"/>
    </row>
    <row r="1183" spans="1:11" x14ac:dyDescent="0.35">
      <c r="A1183" s="19"/>
      <c r="B1183" s="2"/>
      <c r="C1183" s="9"/>
      <c r="D1183" s="9"/>
      <c r="E1183" s="9"/>
      <c r="F1183" s="9"/>
      <c r="G1183" s="9"/>
      <c r="H1183" s="9"/>
    </row>
    <row r="1184" spans="1:11" x14ac:dyDescent="0.35">
      <c r="K1184" s="25"/>
    </row>
    <row r="1189" spans="1:11" x14ac:dyDescent="0.35">
      <c r="B1189" s="1"/>
      <c r="C1189" s="2"/>
      <c r="D1189" s="3"/>
      <c r="E1189" s="4"/>
      <c r="F1189" s="5"/>
      <c r="G1189" s="2"/>
      <c r="H1189" s="4"/>
      <c r="I1189" s="6"/>
      <c r="J1189" s="2"/>
      <c r="K1189" s="4"/>
    </row>
    <row r="1190" spans="1:11" x14ac:dyDescent="0.35">
      <c r="A1190" s="8"/>
      <c r="B1190" s="2"/>
      <c r="C1190" s="2"/>
      <c r="D1190" s="2"/>
      <c r="E1190" s="2"/>
      <c r="F1190" s="2"/>
      <c r="G1190" s="2"/>
      <c r="H1190" s="9"/>
      <c r="I1190" s="2"/>
      <c r="J1190" s="2"/>
      <c r="K1190" s="9"/>
    </row>
    <row r="1191" spans="1:11" x14ac:dyDescent="0.35">
      <c r="A1191" s="8"/>
      <c r="B1191" s="2"/>
      <c r="C1191" s="2"/>
      <c r="D1191" s="48"/>
      <c r="E1191" s="2"/>
      <c r="F1191" s="2"/>
      <c r="G1191" s="2"/>
      <c r="H1191" s="9"/>
      <c r="I1191" s="2"/>
      <c r="J1191" s="2"/>
      <c r="K1191" s="9"/>
    </row>
    <row r="1192" spans="1:11" x14ac:dyDescent="0.35">
      <c r="B1192" s="6"/>
      <c r="C1192" s="10"/>
      <c r="K1192" s="9"/>
    </row>
    <row r="1193" spans="1:11" x14ac:dyDescent="0.35">
      <c r="B1193" s="11"/>
      <c r="C1193" s="12"/>
      <c r="F1193" s="11"/>
      <c r="G1193" s="13"/>
      <c r="I1193" s="13"/>
      <c r="J1193" s="14"/>
    </row>
    <row r="1194" spans="1:11" x14ac:dyDescent="0.35">
      <c r="B1194" s="4"/>
      <c r="C1194" s="15"/>
      <c r="F1194" s="11"/>
      <c r="G1194" s="14"/>
      <c r="K1194" s="2"/>
    </row>
    <row r="1195" spans="1:11" x14ac:dyDescent="0.35">
      <c r="B1195" s="11"/>
      <c r="C1195" s="15"/>
      <c r="D1195" s="16"/>
      <c r="F1195" s="4"/>
      <c r="G1195" s="9"/>
    </row>
    <row r="1196" spans="1:11" x14ac:dyDescent="0.35">
      <c r="B1196" s="11"/>
      <c r="C1196" s="15"/>
      <c r="D1196" s="16"/>
      <c r="F1196" s="4"/>
      <c r="G1196" s="9"/>
    </row>
    <row r="1197" spans="1:11" x14ac:dyDescent="0.35">
      <c r="B1197" s="11"/>
      <c r="C1197" s="15"/>
      <c r="D1197" s="4"/>
      <c r="F1197" s="11"/>
      <c r="G1197" s="15"/>
    </row>
    <row r="1198" spans="1:11" x14ac:dyDescent="0.35">
      <c r="B1198" s="11"/>
      <c r="C1198" s="17"/>
      <c r="D1198" s="11"/>
    </row>
    <row r="1199" spans="1:11" x14ac:dyDescent="0.35">
      <c r="G1199" s="4"/>
      <c r="H1199" s="4"/>
    </row>
    <row r="1200" spans="1:11" x14ac:dyDescent="0.35">
      <c r="A1200" s="4"/>
      <c r="B1200" s="4"/>
      <c r="C1200" s="4"/>
      <c r="D1200" s="4"/>
      <c r="E1200" s="4"/>
      <c r="F1200" s="4"/>
      <c r="G1200" s="4"/>
      <c r="H1200" s="4"/>
    </row>
    <row r="1201" spans="1:11" x14ac:dyDescent="0.35">
      <c r="B1201" s="18"/>
      <c r="C1201" s="18"/>
      <c r="D1201" s="4"/>
      <c r="E1201" s="4"/>
      <c r="F1201" s="4"/>
      <c r="G1201" s="4"/>
      <c r="H1201" s="4"/>
      <c r="I1201" s="4"/>
    </row>
    <row r="1202" spans="1:11" x14ac:dyDescent="0.35">
      <c r="B1202" s="10"/>
      <c r="C1202" s="4"/>
      <c r="D1202" s="4"/>
      <c r="E1202" s="4"/>
      <c r="F1202" s="4"/>
      <c r="G1202" s="4"/>
      <c r="H1202" s="4"/>
      <c r="I1202" s="18"/>
    </row>
    <row r="1203" spans="1:11" x14ac:dyDescent="0.35">
      <c r="B1203" s="19"/>
      <c r="C1203" s="20"/>
      <c r="D1203" s="9"/>
      <c r="E1203" s="9"/>
      <c r="F1203" s="9"/>
      <c r="G1203" s="9"/>
      <c r="H1203" s="9"/>
      <c r="I1203" s="9"/>
    </row>
    <row r="1204" spans="1:11" x14ac:dyDescent="0.35">
      <c r="A1204" s="19"/>
      <c r="B1204" s="2"/>
      <c r="C1204" s="9"/>
      <c r="D1204" s="9"/>
      <c r="E1204" s="9"/>
      <c r="F1204" s="9"/>
      <c r="G1204" s="9"/>
      <c r="H1204" s="9"/>
    </row>
    <row r="1206" spans="1:11" x14ac:dyDescent="0.35">
      <c r="B1206" s="4"/>
      <c r="C1206" s="4"/>
      <c r="D1206" s="4"/>
      <c r="E1206" s="11"/>
      <c r="F1206" s="11"/>
      <c r="G1206" s="11"/>
      <c r="H1206" s="4"/>
      <c r="I1206" s="4"/>
      <c r="J1206" s="4"/>
      <c r="K1206" s="21"/>
    </row>
    <row r="1207" spans="1:11" x14ac:dyDescent="0.35">
      <c r="B1207" s="4"/>
      <c r="C1207" s="4"/>
      <c r="D1207" s="4"/>
      <c r="E1207" s="4"/>
      <c r="F1207" s="4"/>
      <c r="G1207" s="4"/>
      <c r="H1207" s="4"/>
      <c r="I1207" s="4"/>
      <c r="J1207" s="4"/>
      <c r="K1207" s="4"/>
    </row>
    <row r="1208" spans="1:11" x14ac:dyDescent="0.35">
      <c r="B1208" s="4"/>
      <c r="C1208" s="4"/>
      <c r="D1208" s="4"/>
      <c r="E1208" s="4"/>
      <c r="F1208" s="4"/>
      <c r="G1208" s="4"/>
      <c r="H1208" s="4"/>
      <c r="I1208" s="4"/>
      <c r="J1208" s="4"/>
      <c r="K1208" s="4"/>
    </row>
    <row r="1209" spans="1:11" x14ac:dyDescent="0.35">
      <c r="B1209" s="18"/>
      <c r="C1209" s="4"/>
      <c r="D1209" s="4"/>
      <c r="E1209" s="11"/>
      <c r="F1209" s="11"/>
      <c r="G1209" s="18"/>
      <c r="H1209" s="18"/>
      <c r="I1209" s="4"/>
      <c r="J1209" s="4"/>
      <c r="K1209" s="18"/>
    </row>
    <row r="1210" spans="1:11" x14ac:dyDescent="0.35">
      <c r="B1210" s="20"/>
      <c r="C1210" s="22"/>
      <c r="D1210" s="22"/>
      <c r="E1210" s="23"/>
      <c r="F1210" s="23"/>
      <c r="G1210" s="23"/>
      <c r="H1210" s="23"/>
      <c r="I1210" s="23"/>
      <c r="J1210" s="24"/>
      <c r="K1210" s="23"/>
    </row>
    <row r="1211" spans="1:11" x14ac:dyDescent="0.35">
      <c r="I1211" s="15"/>
      <c r="J1211" s="15"/>
    </row>
    <row r="1214" spans="1:11" x14ac:dyDescent="0.35">
      <c r="A1214" s="19"/>
      <c r="B1214" s="2"/>
      <c r="C1214" s="9"/>
      <c r="D1214" s="9"/>
      <c r="E1214" s="9"/>
      <c r="F1214" s="9"/>
      <c r="G1214" s="9"/>
      <c r="H1214" s="9"/>
    </row>
    <row r="1215" spans="1:11" x14ac:dyDescent="0.35">
      <c r="A1215" s="19"/>
      <c r="B1215" s="2"/>
      <c r="C1215" s="9"/>
      <c r="D1215" s="9"/>
      <c r="E1215" s="9"/>
      <c r="F1215" s="9"/>
      <c r="G1215" s="9"/>
      <c r="H1215" s="9"/>
    </row>
    <row r="1216" spans="1:11" x14ac:dyDescent="0.35">
      <c r="A1216" s="19"/>
      <c r="B1216" s="2"/>
      <c r="C1216" s="9"/>
      <c r="D1216" s="9"/>
      <c r="E1216" s="9"/>
      <c r="F1216" s="9"/>
      <c r="G1216" s="9"/>
      <c r="H1216" s="9"/>
    </row>
    <row r="1217" spans="1:11" x14ac:dyDescent="0.35">
      <c r="K1217" s="25"/>
    </row>
    <row r="1222" spans="1:11" x14ac:dyDescent="0.35">
      <c r="B1222" s="1"/>
      <c r="C1222" s="2"/>
      <c r="D1222" s="3"/>
      <c r="E1222" s="4"/>
      <c r="F1222" s="5"/>
      <c r="G1222" s="2"/>
      <c r="H1222" s="4"/>
      <c r="I1222" s="6"/>
      <c r="J1222" s="2"/>
      <c r="K1222" s="4"/>
    </row>
    <row r="1223" spans="1:11" x14ac:dyDescent="0.35">
      <c r="A1223" s="8"/>
      <c r="B1223" s="2"/>
      <c r="C1223" s="2"/>
      <c r="D1223" s="2"/>
      <c r="E1223" s="2"/>
      <c r="F1223" s="2"/>
      <c r="G1223" s="2"/>
      <c r="H1223" s="9"/>
      <c r="I1223" s="2"/>
      <c r="J1223" s="2"/>
      <c r="K1223" s="9"/>
    </row>
    <row r="1224" spans="1:11" x14ac:dyDescent="0.35">
      <c r="A1224" s="8"/>
      <c r="B1224" s="2"/>
      <c r="C1224" s="2"/>
      <c r="D1224" s="48"/>
      <c r="E1224" s="2"/>
      <c r="F1224" s="2"/>
      <c r="G1224" s="2"/>
      <c r="H1224" s="9"/>
      <c r="I1224" s="2"/>
      <c r="J1224" s="2"/>
      <c r="K1224" s="9"/>
    </row>
    <row r="1225" spans="1:11" x14ac:dyDescent="0.35">
      <c r="B1225" s="6"/>
      <c r="C1225" s="10"/>
      <c r="K1225" s="9"/>
    </row>
    <row r="1226" spans="1:11" x14ac:dyDescent="0.35">
      <c r="B1226" s="11"/>
      <c r="C1226" s="12"/>
      <c r="F1226" s="11"/>
      <c r="G1226" s="13"/>
      <c r="I1226" s="13"/>
      <c r="J1226" s="14"/>
    </row>
    <row r="1227" spans="1:11" x14ac:dyDescent="0.35">
      <c r="B1227" s="4"/>
      <c r="C1227" s="15"/>
      <c r="F1227" s="11"/>
      <c r="G1227" s="14"/>
      <c r="K1227" s="2"/>
    </row>
    <row r="1228" spans="1:11" x14ac:dyDescent="0.35">
      <c r="B1228" s="11"/>
      <c r="C1228" s="15"/>
      <c r="D1228" s="16"/>
      <c r="F1228" s="4"/>
      <c r="G1228" s="9"/>
    </row>
    <row r="1229" spans="1:11" x14ac:dyDescent="0.35">
      <c r="B1229" s="11"/>
      <c r="C1229" s="15"/>
      <c r="D1229" s="16"/>
      <c r="F1229" s="4"/>
      <c r="G1229" s="9"/>
    </row>
    <row r="1230" spans="1:11" x14ac:dyDescent="0.35">
      <c r="B1230" s="11"/>
      <c r="C1230" s="15"/>
      <c r="D1230" s="4"/>
      <c r="F1230" s="11"/>
      <c r="G1230" s="15"/>
    </row>
    <row r="1231" spans="1:11" x14ac:dyDescent="0.35">
      <c r="B1231" s="11"/>
      <c r="C1231" s="17"/>
      <c r="D1231" s="11"/>
    </row>
    <row r="1232" spans="1:11" x14ac:dyDescent="0.35">
      <c r="G1232" s="4"/>
      <c r="H1232" s="4"/>
    </row>
    <row r="1233" spans="1:11" x14ac:dyDescent="0.35">
      <c r="A1233" s="4"/>
      <c r="B1233" s="4"/>
      <c r="C1233" s="4"/>
      <c r="D1233" s="4"/>
      <c r="E1233" s="4"/>
      <c r="F1233" s="4"/>
      <c r="G1233" s="4"/>
      <c r="H1233" s="4"/>
    </row>
    <row r="1234" spans="1:11" x14ac:dyDescent="0.35">
      <c r="B1234" s="18"/>
      <c r="C1234" s="18"/>
      <c r="D1234" s="4"/>
      <c r="E1234" s="4"/>
      <c r="F1234" s="4"/>
      <c r="G1234" s="4"/>
      <c r="H1234" s="4"/>
      <c r="I1234" s="4"/>
    </row>
    <row r="1235" spans="1:11" x14ac:dyDescent="0.35">
      <c r="B1235" s="10"/>
      <c r="C1235" s="4"/>
      <c r="D1235" s="4"/>
      <c r="E1235" s="4"/>
      <c r="F1235" s="4"/>
      <c r="G1235" s="4"/>
      <c r="H1235" s="4"/>
      <c r="I1235" s="18"/>
    </row>
    <row r="1236" spans="1:11" x14ac:dyDescent="0.35">
      <c r="B1236" s="19"/>
      <c r="C1236" s="20"/>
      <c r="D1236" s="9"/>
      <c r="E1236" s="9"/>
      <c r="F1236" s="9"/>
      <c r="G1236" s="9"/>
      <c r="H1236" s="9"/>
      <c r="I1236" s="9"/>
    </row>
    <row r="1237" spans="1:11" x14ac:dyDescent="0.35">
      <c r="A1237" s="19"/>
      <c r="B1237" s="2"/>
      <c r="C1237" s="9"/>
      <c r="D1237" s="9"/>
      <c r="E1237" s="9"/>
      <c r="F1237" s="9"/>
      <c r="G1237" s="9"/>
      <c r="H1237" s="9"/>
    </row>
    <row r="1239" spans="1:11" x14ac:dyDescent="0.35">
      <c r="B1239" s="4"/>
      <c r="C1239" s="4"/>
      <c r="D1239" s="4"/>
      <c r="E1239" s="11"/>
      <c r="F1239" s="11"/>
      <c r="G1239" s="11"/>
      <c r="H1239" s="4"/>
      <c r="I1239" s="4"/>
      <c r="J1239" s="4"/>
      <c r="K1239" s="21"/>
    </row>
    <row r="1240" spans="1:11" x14ac:dyDescent="0.35">
      <c r="B1240" s="4"/>
      <c r="C1240" s="4"/>
      <c r="D1240" s="4"/>
      <c r="E1240" s="4"/>
      <c r="F1240" s="4"/>
      <c r="G1240" s="4"/>
      <c r="H1240" s="4"/>
      <c r="I1240" s="4"/>
      <c r="J1240" s="4"/>
      <c r="K1240" s="4"/>
    </row>
    <row r="1241" spans="1:11" x14ac:dyDescent="0.35">
      <c r="B1241" s="4"/>
      <c r="C1241" s="4"/>
      <c r="D1241" s="4"/>
      <c r="E1241" s="4"/>
      <c r="F1241" s="4"/>
      <c r="G1241" s="4"/>
      <c r="H1241" s="4"/>
      <c r="I1241" s="4"/>
      <c r="J1241" s="4"/>
      <c r="K1241" s="4"/>
    </row>
    <row r="1242" spans="1:11" x14ac:dyDescent="0.35">
      <c r="B1242" s="18"/>
      <c r="C1242" s="4"/>
      <c r="D1242" s="4"/>
      <c r="E1242" s="11"/>
      <c r="F1242" s="11"/>
      <c r="G1242" s="18"/>
      <c r="H1242" s="18"/>
      <c r="I1242" s="4"/>
      <c r="J1242" s="4"/>
      <c r="K1242" s="18"/>
    </row>
    <row r="1243" spans="1:11" x14ac:dyDescent="0.35">
      <c r="B1243" s="20"/>
      <c r="C1243" s="22"/>
      <c r="D1243" s="22"/>
      <c r="E1243" s="23"/>
      <c r="F1243" s="23"/>
      <c r="G1243" s="23"/>
      <c r="H1243" s="23"/>
      <c r="I1243" s="23"/>
      <c r="J1243" s="24"/>
      <c r="K1243" s="23"/>
    </row>
    <row r="1244" spans="1:11" x14ac:dyDescent="0.35">
      <c r="I1244" s="15"/>
      <c r="J1244" s="15"/>
    </row>
    <row r="1247" spans="1:11" x14ac:dyDescent="0.35">
      <c r="A1247" s="19"/>
      <c r="B1247" s="2"/>
      <c r="C1247" s="9"/>
      <c r="D1247" s="9"/>
      <c r="E1247" s="9"/>
      <c r="F1247" s="9"/>
      <c r="G1247" s="9"/>
      <c r="H1247" s="9"/>
    </row>
    <row r="1248" spans="1:11" x14ac:dyDescent="0.35">
      <c r="A1248" s="19"/>
      <c r="B1248" s="2"/>
      <c r="C1248" s="9"/>
      <c r="D1248" s="9"/>
      <c r="E1248" s="9"/>
      <c r="F1248" s="9"/>
      <c r="G1248" s="9"/>
      <c r="H1248" s="9"/>
    </row>
    <row r="1249" spans="1:11" x14ac:dyDescent="0.35">
      <c r="A1249" s="19"/>
      <c r="B1249" s="2"/>
      <c r="C1249" s="9"/>
      <c r="D1249" s="9"/>
      <c r="E1249" s="9"/>
      <c r="F1249" s="9"/>
      <c r="G1249" s="9"/>
      <c r="H1249" s="9"/>
    </row>
    <row r="1250" spans="1:11" x14ac:dyDescent="0.35">
      <c r="K1250" s="25"/>
    </row>
    <row r="1255" spans="1:11" x14ac:dyDescent="0.35">
      <c r="B1255" s="1"/>
      <c r="C1255" s="2"/>
      <c r="D1255" s="3"/>
      <c r="E1255" s="4"/>
      <c r="F1255" s="5"/>
      <c r="G1255" s="2"/>
      <c r="H1255" s="4"/>
      <c r="I1255" s="6"/>
      <c r="J1255" s="2"/>
      <c r="K1255" s="4"/>
    </row>
    <row r="1256" spans="1:11" x14ac:dyDescent="0.35">
      <c r="A1256" s="8"/>
      <c r="B1256" s="2"/>
      <c r="C1256" s="2"/>
      <c r="D1256" s="2"/>
      <c r="E1256" s="2"/>
      <c r="F1256" s="2"/>
      <c r="G1256" s="2"/>
      <c r="H1256" s="9"/>
      <c r="I1256" s="2"/>
      <c r="J1256" s="2"/>
      <c r="K1256" s="9"/>
    </row>
    <row r="1257" spans="1:11" x14ac:dyDescent="0.35">
      <c r="A1257" s="8"/>
      <c r="B1257" s="2"/>
      <c r="C1257" s="2"/>
      <c r="D1257" s="48"/>
      <c r="E1257" s="2"/>
      <c r="F1257" s="2"/>
      <c r="G1257" s="2"/>
      <c r="H1257" s="9"/>
      <c r="I1257" s="2"/>
      <c r="J1257" s="2"/>
      <c r="K1257" s="9"/>
    </row>
    <row r="1258" spans="1:11" x14ac:dyDescent="0.35">
      <c r="B1258" s="6"/>
      <c r="C1258" s="10"/>
      <c r="K1258" s="9"/>
    </row>
    <row r="1259" spans="1:11" x14ac:dyDescent="0.35">
      <c r="B1259" s="11"/>
      <c r="C1259" s="12"/>
      <c r="F1259" s="11"/>
      <c r="G1259" s="13"/>
      <c r="I1259" s="13"/>
      <c r="J1259" s="14"/>
    </row>
    <row r="1260" spans="1:11" x14ac:dyDescent="0.35">
      <c r="B1260" s="4"/>
      <c r="C1260" s="15"/>
      <c r="F1260" s="11"/>
      <c r="G1260" s="14"/>
      <c r="K1260" s="2"/>
    </row>
    <row r="1261" spans="1:11" x14ac:dyDescent="0.35">
      <c r="B1261" s="11"/>
      <c r="C1261" s="15"/>
      <c r="D1261" s="16"/>
      <c r="F1261" s="4"/>
      <c r="G1261" s="9"/>
    </row>
    <row r="1262" spans="1:11" x14ac:dyDescent="0.35">
      <c r="B1262" s="11"/>
      <c r="C1262" s="15"/>
      <c r="D1262" s="16"/>
      <c r="F1262" s="4"/>
      <c r="G1262" s="9"/>
    </row>
    <row r="1263" spans="1:11" x14ac:dyDescent="0.35">
      <c r="B1263" s="11"/>
      <c r="C1263" s="15"/>
      <c r="D1263" s="4"/>
      <c r="F1263" s="11"/>
      <c r="G1263" s="15"/>
    </row>
    <row r="1264" spans="1:11" x14ac:dyDescent="0.35">
      <c r="B1264" s="11"/>
      <c r="C1264" s="17"/>
      <c r="D1264" s="11"/>
    </row>
    <row r="1265" spans="1:11" x14ac:dyDescent="0.35">
      <c r="G1265" s="4"/>
      <c r="H1265" s="4"/>
    </row>
    <row r="1266" spans="1:11" x14ac:dyDescent="0.35">
      <c r="A1266" s="4"/>
      <c r="B1266" s="4"/>
      <c r="C1266" s="4"/>
      <c r="D1266" s="4"/>
      <c r="E1266" s="4"/>
      <c r="F1266" s="4"/>
      <c r="G1266" s="4"/>
      <c r="H1266" s="4"/>
    </row>
    <row r="1267" spans="1:11" x14ac:dyDescent="0.35">
      <c r="B1267" s="18"/>
      <c r="C1267" s="18"/>
      <c r="D1267" s="4"/>
      <c r="E1267" s="4"/>
      <c r="F1267" s="4"/>
      <c r="G1267" s="4"/>
      <c r="H1267" s="4"/>
      <c r="I1267" s="4"/>
    </row>
    <row r="1268" spans="1:11" x14ac:dyDescent="0.35">
      <c r="B1268" s="10"/>
      <c r="C1268" s="4"/>
      <c r="D1268" s="4"/>
      <c r="E1268" s="4"/>
      <c r="F1268" s="4"/>
      <c r="G1268" s="4"/>
      <c r="H1268" s="4"/>
      <c r="I1268" s="18"/>
    </row>
    <row r="1269" spans="1:11" x14ac:dyDescent="0.35">
      <c r="B1269" s="19"/>
      <c r="C1269" s="20"/>
      <c r="D1269" s="9"/>
      <c r="E1269" s="9"/>
      <c r="F1269" s="9"/>
      <c r="G1269" s="9"/>
      <c r="H1269" s="9"/>
      <c r="I1269" s="9"/>
    </row>
    <row r="1270" spans="1:11" x14ac:dyDescent="0.35">
      <c r="A1270" s="19"/>
      <c r="B1270" s="2"/>
      <c r="C1270" s="9"/>
      <c r="D1270" s="9"/>
      <c r="E1270" s="9"/>
      <c r="F1270" s="9"/>
      <c r="G1270" s="9"/>
      <c r="H1270" s="9"/>
    </row>
    <row r="1272" spans="1:11" x14ac:dyDescent="0.35">
      <c r="B1272" s="4"/>
      <c r="C1272" s="4"/>
      <c r="D1272" s="4"/>
      <c r="E1272" s="11"/>
      <c r="F1272" s="11"/>
      <c r="G1272" s="11"/>
      <c r="H1272" s="4"/>
      <c r="I1272" s="4"/>
      <c r="J1272" s="4"/>
      <c r="K1272" s="21"/>
    </row>
    <row r="1273" spans="1:11" x14ac:dyDescent="0.35">
      <c r="B1273" s="4"/>
      <c r="C1273" s="4"/>
      <c r="D1273" s="4"/>
      <c r="E1273" s="4"/>
      <c r="F1273" s="4"/>
      <c r="G1273" s="4"/>
      <c r="H1273" s="4"/>
      <c r="I1273" s="4"/>
      <c r="J1273" s="4"/>
      <c r="K1273" s="4"/>
    </row>
    <row r="1274" spans="1:11" x14ac:dyDescent="0.35">
      <c r="B1274" s="4"/>
      <c r="C1274" s="4"/>
      <c r="D1274" s="4"/>
      <c r="E1274" s="4"/>
      <c r="F1274" s="4"/>
      <c r="G1274" s="4"/>
      <c r="H1274" s="4"/>
      <c r="I1274" s="4"/>
      <c r="J1274" s="4"/>
      <c r="K1274" s="4"/>
    </row>
    <row r="1275" spans="1:11" x14ac:dyDescent="0.35">
      <c r="B1275" s="18"/>
      <c r="C1275" s="4"/>
      <c r="D1275" s="4"/>
      <c r="E1275" s="11"/>
      <c r="F1275" s="11"/>
      <c r="G1275" s="18"/>
      <c r="H1275" s="18"/>
      <c r="I1275" s="4"/>
      <c r="J1275" s="4"/>
      <c r="K1275" s="18"/>
    </row>
    <row r="1276" spans="1:11" x14ac:dyDescent="0.35">
      <c r="B1276" s="20"/>
      <c r="C1276" s="22"/>
      <c r="D1276" s="22"/>
      <c r="E1276" s="23"/>
      <c r="F1276" s="23"/>
      <c r="G1276" s="23"/>
      <c r="H1276" s="23"/>
      <c r="I1276" s="23"/>
      <c r="J1276" s="24"/>
      <c r="K1276" s="23"/>
    </row>
    <row r="1277" spans="1:11" x14ac:dyDescent="0.35">
      <c r="I1277" s="15"/>
      <c r="J1277" s="15"/>
    </row>
    <row r="1280" spans="1:11" x14ac:dyDescent="0.35">
      <c r="A1280" s="19"/>
      <c r="B1280" s="2"/>
      <c r="C1280" s="9"/>
      <c r="D1280" s="9"/>
      <c r="E1280" s="9"/>
      <c r="F1280" s="9"/>
      <c r="G1280" s="9"/>
      <c r="H1280" s="9"/>
    </row>
    <row r="1281" spans="1:11" x14ac:dyDescent="0.35">
      <c r="A1281" s="19"/>
      <c r="B1281" s="2"/>
      <c r="C1281" s="9"/>
      <c r="D1281" s="9"/>
      <c r="E1281" s="9"/>
      <c r="F1281" s="9"/>
      <c r="G1281" s="9"/>
      <c r="H1281" s="9"/>
    </row>
    <row r="1282" spans="1:11" x14ac:dyDescent="0.35">
      <c r="A1282" s="19"/>
      <c r="B1282" s="2"/>
      <c r="C1282" s="9"/>
      <c r="D1282" s="9"/>
      <c r="E1282" s="9"/>
      <c r="F1282" s="9"/>
      <c r="G1282" s="9"/>
      <c r="H1282" s="9"/>
    </row>
    <row r="1283" spans="1:11" x14ac:dyDescent="0.35">
      <c r="K1283" s="25"/>
    </row>
    <row r="1288" spans="1:11" x14ac:dyDescent="0.35">
      <c r="B1288" s="1"/>
      <c r="C1288" s="2"/>
      <c r="D1288" s="3"/>
      <c r="E1288" s="4"/>
      <c r="F1288" s="5"/>
      <c r="G1288" s="2"/>
      <c r="H1288" s="4"/>
      <c r="I1288" s="6"/>
      <c r="J1288" s="2"/>
      <c r="K1288" s="4"/>
    </row>
    <row r="1289" spans="1:11" x14ac:dyDescent="0.35">
      <c r="A1289" s="8"/>
      <c r="B1289" s="2"/>
      <c r="C1289" s="2"/>
      <c r="D1289" s="2"/>
      <c r="E1289" s="2"/>
      <c r="F1289" s="2"/>
      <c r="G1289" s="2"/>
      <c r="H1289" s="9"/>
      <c r="I1289" s="2"/>
      <c r="J1289" s="2"/>
      <c r="K1289" s="9"/>
    </row>
    <row r="1290" spans="1:11" x14ac:dyDescent="0.35">
      <c r="A1290" s="8"/>
      <c r="B1290" s="2"/>
      <c r="C1290" s="2"/>
      <c r="D1290" s="48"/>
      <c r="E1290" s="2"/>
      <c r="F1290" s="2"/>
      <c r="G1290" s="2"/>
      <c r="H1290" s="9"/>
      <c r="I1290" s="2"/>
      <c r="J1290" s="2"/>
      <c r="K1290" s="9"/>
    </row>
    <row r="1291" spans="1:11" x14ac:dyDescent="0.35">
      <c r="B1291" s="6"/>
      <c r="C1291" s="10"/>
      <c r="K1291" s="9"/>
    </row>
    <row r="1292" spans="1:11" x14ac:dyDescent="0.35">
      <c r="B1292" s="11"/>
      <c r="C1292" s="12"/>
      <c r="F1292" s="11"/>
      <c r="G1292" s="13"/>
      <c r="I1292" s="13"/>
      <c r="J1292" s="14"/>
    </row>
    <row r="1293" spans="1:11" x14ac:dyDescent="0.35">
      <c r="B1293" s="4"/>
      <c r="C1293" s="15"/>
      <c r="F1293" s="11"/>
      <c r="G1293" s="14"/>
      <c r="K1293" s="2"/>
    </row>
    <row r="1294" spans="1:11" x14ac:dyDescent="0.35">
      <c r="B1294" s="11"/>
      <c r="C1294" s="15"/>
      <c r="D1294" s="16"/>
      <c r="F1294" s="4"/>
      <c r="G1294" s="9"/>
    </row>
    <row r="1295" spans="1:11" x14ac:dyDescent="0.35">
      <c r="B1295" s="11"/>
      <c r="C1295" s="15"/>
      <c r="D1295" s="16"/>
      <c r="F1295" s="4"/>
      <c r="G1295" s="9"/>
    </row>
    <row r="1296" spans="1:11" x14ac:dyDescent="0.35">
      <c r="B1296" s="11"/>
      <c r="C1296" s="15"/>
      <c r="D1296" s="4"/>
      <c r="F1296" s="11"/>
      <c r="G1296" s="15"/>
    </row>
    <row r="1297" spans="1:11" x14ac:dyDescent="0.35">
      <c r="B1297" s="11"/>
      <c r="C1297" s="17"/>
      <c r="D1297" s="11"/>
    </row>
    <row r="1298" spans="1:11" x14ac:dyDescent="0.35">
      <c r="G1298" s="4"/>
      <c r="H1298" s="4"/>
    </row>
    <row r="1299" spans="1:11" x14ac:dyDescent="0.35">
      <c r="A1299" s="4"/>
      <c r="B1299" s="4"/>
      <c r="C1299" s="4"/>
      <c r="D1299" s="4"/>
      <c r="E1299" s="4"/>
      <c r="F1299" s="4"/>
      <c r="G1299" s="4"/>
      <c r="H1299" s="4"/>
    </row>
    <row r="1300" spans="1:11" x14ac:dyDescent="0.35">
      <c r="B1300" s="18"/>
      <c r="C1300" s="18"/>
      <c r="D1300" s="4"/>
      <c r="E1300" s="4"/>
      <c r="F1300" s="4"/>
      <c r="G1300" s="4"/>
      <c r="H1300" s="4"/>
      <c r="I1300" s="4"/>
    </row>
    <row r="1301" spans="1:11" x14ac:dyDescent="0.35">
      <c r="B1301" s="10"/>
      <c r="C1301" s="4"/>
      <c r="D1301" s="4"/>
      <c r="E1301" s="4"/>
      <c r="F1301" s="4"/>
      <c r="G1301" s="4"/>
      <c r="H1301" s="4"/>
      <c r="I1301" s="18"/>
    </row>
    <row r="1302" spans="1:11" x14ac:dyDescent="0.35">
      <c r="B1302" s="19"/>
      <c r="C1302" s="20"/>
      <c r="D1302" s="9"/>
      <c r="E1302" s="9"/>
      <c r="F1302" s="9"/>
      <c r="G1302" s="9"/>
      <c r="H1302" s="9"/>
      <c r="I1302" s="9"/>
    </row>
    <row r="1303" spans="1:11" x14ac:dyDescent="0.35">
      <c r="A1303" s="19"/>
      <c r="B1303" s="2"/>
      <c r="C1303" s="9"/>
      <c r="D1303" s="9"/>
      <c r="E1303" s="9"/>
      <c r="F1303" s="9"/>
      <c r="G1303" s="9"/>
      <c r="H1303" s="9"/>
    </row>
    <row r="1305" spans="1:11" x14ac:dyDescent="0.35">
      <c r="B1305" s="4"/>
      <c r="C1305" s="4"/>
      <c r="D1305" s="4"/>
      <c r="E1305" s="11"/>
      <c r="F1305" s="11"/>
      <c r="G1305" s="11"/>
      <c r="H1305" s="4"/>
      <c r="I1305" s="4"/>
      <c r="J1305" s="4"/>
      <c r="K1305" s="21"/>
    </row>
    <row r="1306" spans="1:11" x14ac:dyDescent="0.35">
      <c r="B1306" s="4"/>
      <c r="C1306" s="4"/>
      <c r="D1306" s="4"/>
      <c r="E1306" s="4"/>
      <c r="F1306" s="4"/>
      <c r="G1306" s="4"/>
      <c r="H1306" s="4"/>
      <c r="I1306" s="4"/>
      <c r="J1306" s="4"/>
      <c r="K1306" s="4"/>
    </row>
    <row r="1307" spans="1:11" x14ac:dyDescent="0.35">
      <c r="B1307" s="4"/>
      <c r="C1307" s="4"/>
      <c r="D1307" s="4"/>
      <c r="E1307" s="4"/>
      <c r="F1307" s="4"/>
      <c r="G1307" s="4"/>
      <c r="H1307" s="4"/>
      <c r="I1307" s="4"/>
      <c r="J1307" s="4"/>
      <c r="K1307" s="4"/>
    </row>
    <row r="1308" spans="1:11" x14ac:dyDescent="0.35">
      <c r="B1308" s="18"/>
      <c r="C1308" s="4"/>
      <c r="D1308" s="4"/>
      <c r="E1308" s="11"/>
      <c r="F1308" s="11"/>
      <c r="G1308" s="18"/>
      <c r="H1308" s="18"/>
      <c r="I1308" s="4"/>
      <c r="J1308" s="4"/>
      <c r="K1308" s="18"/>
    </row>
    <row r="1309" spans="1:11" x14ac:dyDescent="0.35">
      <c r="B1309" s="20"/>
      <c r="C1309" s="22"/>
      <c r="D1309" s="22"/>
      <c r="E1309" s="23"/>
      <c r="F1309" s="23"/>
      <c r="G1309" s="23"/>
      <c r="H1309" s="23"/>
      <c r="I1309" s="23"/>
      <c r="J1309" s="24"/>
      <c r="K1309" s="23"/>
    </row>
    <row r="1310" spans="1:11" x14ac:dyDescent="0.35">
      <c r="I1310" s="15"/>
      <c r="J1310" s="15"/>
    </row>
    <row r="1313" spans="1:11" x14ac:dyDescent="0.35">
      <c r="A1313" s="19"/>
      <c r="B1313" s="2"/>
      <c r="C1313" s="9"/>
      <c r="D1313" s="9"/>
      <c r="E1313" s="9"/>
      <c r="F1313" s="9"/>
      <c r="G1313" s="9"/>
      <c r="H1313" s="9"/>
    </row>
    <row r="1314" spans="1:11" x14ac:dyDescent="0.35">
      <c r="A1314" s="19"/>
      <c r="B1314" s="2"/>
      <c r="C1314" s="9"/>
      <c r="D1314" s="9"/>
      <c r="E1314" s="9"/>
      <c r="F1314" s="9"/>
      <c r="G1314" s="9"/>
      <c r="H1314" s="9"/>
    </row>
    <row r="1315" spans="1:11" x14ac:dyDescent="0.35">
      <c r="A1315" s="19"/>
      <c r="B1315" s="2"/>
      <c r="C1315" s="9"/>
      <c r="D1315" s="9"/>
      <c r="E1315" s="9"/>
      <c r="F1315" s="9"/>
      <c r="G1315" s="9"/>
      <c r="H1315" s="9"/>
    </row>
    <row r="1316" spans="1:11" x14ac:dyDescent="0.35">
      <c r="K1316" s="25"/>
    </row>
    <row r="1321" spans="1:11" x14ac:dyDescent="0.35">
      <c r="B1321" s="1"/>
      <c r="C1321" s="2"/>
      <c r="D1321" s="3"/>
      <c r="E1321" s="4"/>
      <c r="F1321" s="5"/>
      <c r="G1321" s="2"/>
      <c r="H1321" s="4"/>
      <c r="I1321" s="6"/>
      <c r="J1321" s="2"/>
      <c r="K1321" s="4"/>
    </row>
    <row r="1322" spans="1:11" x14ac:dyDescent="0.35">
      <c r="A1322" s="8"/>
      <c r="B1322" s="2"/>
      <c r="C1322" s="2"/>
      <c r="D1322" s="2"/>
      <c r="E1322" s="2"/>
      <c r="F1322" s="2"/>
      <c r="G1322" s="2"/>
      <c r="H1322" s="9"/>
      <c r="I1322" s="2"/>
      <c r="J1322" s="2"/>
      <c r="K1322" s="9"/>
    </row>
    <row r="1323" spans="1:11" x14ac:dyDescent="0.35">
      <c r="A1323" s="8"/>
      <c r="B1323" s="2"/>
      <c r="C1323" s="2"/>
      <c r="D1323" s="48"/>
      <c r="E1323" s="2"/>
      <c r="F1323" s="2"/>
      <c r="G1323" s="2"/>
      <c r="H1323" s="9"/>
      <c r="I1323" s="2"/>
      <c r="J1323" s="2"/>
      <c r="K1323" s="9"/>
    </row>
    <row r="1324" spans="1:11" x14ac:dyDescent="0.35">
      <c r="B1324" s="6"/>
      <c r="C1324" s="10"/>
      <c r="K1324" s="9"/>
    </row>
    <row r="1325" spans="1:11" x14ac:dyDescent="0.35">
      <c r="B1325" s="11"/>
      <c r="C1325" s="12"/>
      <c r="F1325" s="11"/>
      <c r="G1325" s="13"/>
      <c r="I1325" s="13"/>
      <c r="J1325" s="14"/>
    </row>
    <row r="1326" spans="1:11" x14ac:dyDescent="0.35">
      <c r="B1326" s="4"/>
      <c r="C1326" s="15"/>
      <c r="F1326" s="11"/>
      <c r="G1326" s="14"/>
      <c r="K1326" s="2"/>
    </row>
    <row r="1327" spans="1:11" x14ac:dyDescent="0.35">
      <c r="B1327" s="11"/>
      <c r="C1327" s="15"/>
      <c r="D1327" s="16"/>
      <c r="F1327" s="4"/>
      <c r="G1327" s="9"/>
    </row>
    <row r="1328" spans="1:11" x14ac:dyDescent="0.35">
      <c r="B1328" s="11"/>
      <c r="C1328" s="15"/>
      <c r="D1328" s="16"/>
      <c r="F1328" s="4"/>
      <c r="G1328" s="9"/>
    </row>
    <row r="1329" spans="1:11" x14ac:dyDescent="0.35">
      <c r="B1329" s="11"/>
      <c r="C1329" s="15"/>
      <c r="D1329" s="4"/>
      <c r="F1329" s="11"/>
      <c r="G1329" s="15"/>
    </row>
    <row r="1330" spans="1:11" x14ac:dyDescent="0.35">
      <c r="B1330" s="11"/>
      <c r="C1330" s="17"/>
      <c r="D1330" s="11"/>
    </row>
    <row r="1331" spans="1:11" x14ac:dyDescent="0.35">
      <c r="G1331" s="4"/>
      <c r="H1331" s="4"/>
    </row>
    <row r="1332" spans="1:11" x14ac:dyDescent="0.35">
      <c r="A1332" s="4"/>
      <c r="B1332" s="4"/>
      <c r="C1332" s="4"/>
      <c r="D1332" s="4"/>
      <c r="E1332" s="4"/>
      <c r="F1332" s="4"/>
      <c r="G1332" s="4"/>
      <c r="H1332" s="4"/>
    </row>
    <row r="1333" spans="1:11" x14ac:dyDescent="0.35">
      <c r="B1333" s="18"/>
      <c r="C1333" s="18"/>
      <c r="D1333" s="4"/>
      <c r="E1333" s="4"/>
      <c r="F1333" s="4"/>
      <c r="G1333" s="4"/>
      <c r="H1333" s="4"/>
      <c r="I1333" s="4"/>
    </row>
    <row r="1334" spans="1:11" x14ac:dyDescent="0.35">
      <c r="B1334" s="10"/>
      <c r="C1334" s="4"/>
      <c r="D1334" s="4"/>
      <c r="E1334" s="4"/>
      <c r="F1334" s="4"/>
      <c r="G1334" s="4"/>
      <c r="H1334" s="4"/>
      <c r="I1334" s="18"/>
    </row>
    <row r="1335" spans="1:11" x14ac:dyDescent="0.35">
      <c r="B1335" s="19"/>
      <c r="C1335" s="20"/>
      <c r="D1335" s="9"/>
      <c r="E1335" s="9"/>
      <c r="F1335" s="9"/>
      <c r="G1335" s="9"/>
      <c r="H1335" s="9"/>
      <c r="I1335" s="9"/>
    </row>
    <row r="1336" spans="1:11" x14ac:dyDescent="0.35">
      <c r="A1336" s="19"/>
      <c r="B1336" s="2"/>
      <c r="C1336" s="9"/>
      <c r="D1336" s="9"/>
      <c r="E1336" s="9"/>
      <c r="F1336" s="9"/>
      <c r="G1336" s="9"/>
      <c r="H1336" s="9"/>
    </row>
    <row r="1338" spans="1:11" x14ac:dyDescent="0.35">
      <c r="B1338" s="4"/>
      <c r="C1338" s="4"/>
      <c r="D1338" s="4"/>
      <c r="E1338" s="11"/>
      <c r="F1338" s="11"/>
      <c r="G1338" s="11"/>
      <c r="H1338" s="4"/>
      <c r="I1338" s="4"/>
      <c r="J1338" s="4"/>
      <c r="K1338" s="21"/>
    </row>
    <row r="1339" spans="1:11" x14ac:dyDescent="0.35">
      <c r="B1339" s="4"/>
      <c r="C1339" s="4"/>
      <c r="D1339" s="4"/>
      <c r="E1339" s="4"/>
      <c r="F1339" s="4"/>
      <c r="G1339" s="4"/>
      <c r="H1339" s="4"/>
      <c r="I1339" s="4"/>
      <c r="J1339" s="4"/>
      <c r="K1339" s="4"/>
    </row>
    <row r="1340" spans="1:11" x14ac:dyDescent="0.35">
      <c r="B1340" s="4"/>
      <c r="C1340" s="4"/>
      <c r="D1340" s="4"/>
      <c r="E1340" s="4"/>
      <c r="F1340" s="4"/>
      <c r="G1340" s="4"/>
      <c r="H1340" s="4"/>
      <c r="I1340" s="4"/>
      <c r="J1340" s="4"/>
      <c r="K1340" s="4"/>
    </row>
    <row r="1341" spans="1:11" x14ac:dyDescent="0.35">
      <c r="B1341" s="18"/>
      <c r="C1341" s="4"/>
      <c r="D1341" s="4"/>
      <c r="E1341" s="11"/>
      <c r="F1341" s="11"/>
      <c r="G1341" s="18"/>
      <c r="H1341" s="18"/>
      <c r="I1341" s="4"/>
      <c r="J1341" s="4"/>
      <c r="K1341" s="18"/>
    </row>
    <row r="1342" spans="1:11" x14ac:dyDescent="0.35">
      <c r="B1342" s="20"/>
      <c r="C1342" s="22"/>
      <c r="D1342" s="22"/>
      <c r="E1342" s="23"/>
      <c r="F1342" s="23"/>
      <c r="G1342" s="23"/>
      <c r="H1342" s="23"/>
      <c r="I1342" s="23"/>
      <c r="J1342" s="24"/>
      <c r="K1342" s="23"/>
    </row>
    <row r="1343" spans="1:11" x14ac:dyDescent="0.35">
      <c r="I1343" s="15"/>
      <c r="J1343" s="15"/>
    </row>
    <row r="1346" spans="1:11" x14ac:dyDescent="0.35">
      <c r="A1346" s="19"/>
      <c r="B1346" s="2"/>
      <c r="C1346" s="9"/>
      <c r="D1346" s="9"/>
      <c r="E1346" s="9"/>
      <c r="F1346" s="9"/>
      <c r="G1346" s="9"/>
      <c r="H1346" s="9"/>
    </row>
    <row r="1347" spans="1:11" x14ac:dyDescent="0.35">
      <c r="A1347" s="19"/>
      <c r="B1347" s="2"/>
      <c r="C1347" s="9"/>
      <c r="D1347" s="9"/>
      <c r="E1347" s="9"/>
      <c r="F1347" s="9"/>
      <c r="G1347" s="9"/>
      <c r="H1347" s="9"/>
    </row>
    <row r="1348" spans="1:11" x14ac:dyDescent="0.35">
      <c r="A1348" s="19"/>
      <c r="B1348" s="2"/>
      <c r="C1348" s="9"/>
      <c r="D1348" s="9"/>
      <c r="E1348" s="9"/>
      <c r="F1348" s="9"/>
      <c r="G1348" s="9"/>
      <c r="H1348" s="9"/>
    </row>
    <row r="1349" spans="1:11" x14ac:dyDescent="0.35">
      <c r="K1349" s="25"/>
    </row>
    <row r="1354" spans="1:11" x14ac:dyDescent="0.35">
      <c r="B1354" s="1"/>
      <c r="C1354" s="2"/>
      <c r="D1354" s="3"/>
      <c r="E1354" s="4"/>
      <c r="F1354" s="5"/>
      <c r="G1354" s="2"/>
      <c r="H1354" s="4"/>
      <c r="I1354" s="6"/>
      <c r="J1354" s="2"/>
      <c r="K1354" s="4"/>
    </row>
    <row r="1355" spans="1:11" x14ac:dyDescent="0.35">
      <c r="A1355" s="8"/>
      <c r="B1355" s="2"/>
      <c r="C1355" s="2"/>
      <c r="D1355" s="2"/>
      <c r="E1355" s="2"/>
      <c r="F1355" s="2"/>
      <c r="G1355" s="2"/>
      <c r="H1355" s="9"/>
      <c r="I1355" s="2"/>
      <c r="J1355" s="2"/>
      <c r="K1355" s="9"/>
    </row>
    <row r="1356" spans="1:11" x14ac:dyDescent="0.35">
      <c r="A1356" s="8"/>
      <c r="B1356" s="2"/>
      <c r="C1356" s="2"/>
      <c r="D1356" s="48"/>
      <c r="E1356" s="2"/>
      <c r="F1356" s="2"/>
      <c r="G1356" s="2"/>
      <c r="H1356" s="9"/>
      <c r="I1356" s="2"/>
      <c r="J1356" s="2"/>
      <c r="K1356" s="9"/>
    </row>
    <row r="1357" spans="1:11" x14ac:dyDescent="0.35">
      <c r="B1357" s="6"/>
      <c r="C1357" s="10"/>
      <c r="K1357" s="9"/>
    </row>
    <row r="1358" spans="1:11" x14ac:dyDescent="0.35">
      <c r="B1358" s="11"/>
      <c r="C1358" s="12"/>
      <c r="F1358" s="11"/>
      <c r="G1358" s="13"/>
      <c r="I1358" s="13"/>
      <c r="J1358" s="14"/>
    </row>
    <row r="1359" spans="1:11" x14ac:dyDescent="0.35">
      <c r="B1359" s="4"/>
      <c r="C1359" s="15"/>
      <c r="F1359" s="11"/>
      <c r="G1359" s="14"/>
      <c r="K1359" s="2"/>
    </row>
    <row r="1360" spans="1:11" x14ac:dyDescent="0.35">
      <c r="B1360" s="11"/>
      <c r="C1360" s="15"/>
      <c r="D1360" s="16"/>
      <c r="F1360" s="4"/>
      <c r="G1360" s="9"/>
    </row>
    <row r="1361" spans="1:11" x14ac:dyDescent="0.35">
      <c r="B1361" s="11"/>
      <c r="C1361" s="15"/>
      <c r="D1361" s="16"/>
      <c r="F1361" s="4"/>
      <c r="G1361" s="9"/>
    </row>
    <row r="1362" spans="1:11" x14ac:dyDescent="0.35">
      <c r="B1362" s="11"/>
      <c r="C1362" s="15"/>
      <c r="D1362" s="4"/>
      <c r="F1362" s="11"/>
      <c r="G1362" s="15"/>
    </row>
    <row r="1363" spans="1:11" x14ac:dyDescent="0.35">
      <c r="B1363" s="11"/>
      <c r="C1363" s="17"/>
      <c r="D1363" s="11"/>
    </row>
    <row r="1364" spans="1:11" x14ac:dyDescent="0.35">
      <c r="G1364" s="4"/>
      <c r="H1364" s="4"/>
    </row>
    <row r="1365" spans="1:11" x14ac:dyDescent="0.35">
      <c r="A1365" s="4"/>
      <c r="B1365" s="4"/>
      <c r="C1365" s="4"/>
      <c r="D1365" s="4"/>
      <c r="E1365" s="4"/>
      <c r="F1365" s="4"/>
      <c r="G1365" s="4"/>
      <c r="H1365" s="4"/>
    </row>
    <row r="1366" spans="1:11" x14ac:dyDescent="0.35">
      <c r="B1366" s="18"/>
      <c r="C1366" s="18"/>
      <c r="D1366" s="4"/>
      <c r="E1366" s="4"/>
      <c r="F1366" s="4"/>
      <c r="G1366" s="4"/>
      <c r="H1366" s="4"/>
      <c r="I1366" s="4"/>
    </row>
    <row r="1367" spans="1:11" x14ac:dyDescent="0.35">
      <c r="B1367" s="10"/>
      <c r="C1367" s="4"/>
      <c r="D1367" s="4"/>
      <c r="E1367" s="4"/>
      <c r="F1367" s="4"/>
      <c r="G1367" s="4"/>
      <c r="H1367" s="4"/>
      <c r="I1367" s="18"/>
    </row>
    <row r="1368" spans="1:11" x14ac:dyDescent="0.35">
      <c r="B1368" s="19"/>
      <c r="C1368" s="20"/>
      <c r="D1368" s="9"/>
      <c r="E1368" s="9"/>
      <c r="F1368" s="9"/>
      <c r="G1368" s="9"/>
      <c r="H1368" s="9"/>
      <c r="I1368" s="9"/>
    </row>
    <row r="1369" spans="1:11" x14ac:dyDescent="0.35">
      <c r="A1369" s="19"/>
      <c r="B1369" s="2"/>
      <c r="C1369" s="9"/>
      <c r="D1369" s="9"/>
      <c r="E1369" s="9"/>
      <c r="F1369" s="9"/>
      <c r="G1369" s="9"/>
      <c r="H1369" s="9"/>
    </row>
    <row r="1371" spans="1:11" x14ac:dyDescent="0.35">
      <c r="B1371" s="4"/>
      <c r="C1371" s="4"/>
      <c r="D1371" s="4"/>
      <c r="E1371" s="11"/>
      <c r="F1371" s="11"/>
      <c r="G1371" s="11"/>
      <c r="H1371" s="4"/>
      <c r="I1371" s="4"/>
      <c r="J1371" s="4"/>
      <c r="K1371" s="21"/>
    </row>
    <row r="1372" spans="1:11" x14ac:dyDescent="0.35">
      <c r="B1372" s="4"/>
      <c r="C1372" s="4"/>
      <c r="D1372" s="4"/>
      <c r="E1372" s="4"/>
      <c r="F1372" s="4"/>
      <c r="G1372" s="4"/>
      <c r="H1372" s="4"/>
      <c r="I1372" s="4"/>
      <c r="J1372" s="4"/>
      <c r="K1372" s="4"/>
    </row>
    <row r="1373" spans="1:11" x14ac:dyDescent="0.35">
      <c r="B1373" s="4"/>
      <c r="C1373" s="4"/>
      <c r="D1373" s="4"/>
      <c r="E1373" s="4"/>
      <c r="F1373" s="4"/>
      <c r="G1373" s="4"/>
      <c r="H1373" s="4"/>
      <c r="I1373" s="4"/>
      <c r="J1373" s="4"/>
      <c r="K1373" s="4"/>
    </row>
    <row r="1374" spans="1:11" x14ac:dyDescent="0.35">
      <c r="B1374" s="18"/>
      <c r="C1374" s="4"/>
      <c r="D1374" s="4"/>
      <c r="E1374" s="11"/>
      <c r="F1374" s="11"/>
      <c r="G1374" s="18"/>
      <c r="H1374" s="18"/>
      <c r="I1374" s="4"/>
      <c r="J1374" s="4"/>
      <c r="K1374" s="18"/>
    </row>
    <row r="1375" spans="1:11" x14ac:dyDescent="0.35">
      <c r="B1375" s="20"/>
      <c r="C1375" s="22"/>
      <c r="D1375" s="22"/>
      <c r="E1375" s="23"/>
      <c r="F1375" s="23"/>
      <c r="G1375" s="23"/>
      <c r="H1375" s="23"/>
      <c r="I1375" s="23"/>
      <c r="J1375" s="24"/>
      <c r="K1375" s="23"/>
    </row>
    <row r="1376" spans="1:11" x14ac:dyDescent="0.35">
      <c r="I1376" s="15"/>
      <c r="J1376" s="15"/>
    </row>
    <row r="1379" spans="1:11" x14ac:dyDescent="0.35">
      <c r="A1379" s="19"/>
      <c r="B1379" s="2"/>
      <c r="C1379" s="9"/>
      <c r="D1379" s="9"/>
      <c r="E1379" s="9"/>
      <c r="F1379" s="9"/>
      <c r="G1379" s="9"/>
      <c r="H1379" s="9"/>
    </row>
    <row r="1380" spans="1:11" x14ac:dyDescent="0.35">
      <c r="A1380" s="19"/>
      <c r="B1380" s="2"/>
      <c r="C1380" s="9"/>
      <c r="D1380" s="9"/>
      <c r="E1380" s="9"/>
      <c r="F1380" s="9"/>
      <c r="G1380" s="9"/>
      <c r="H1380" s="9"/>
    </row>
    <row r="1381" spans="1:11" x14ac:dyDescent="0.35">
      <c r="A1381" s="19"/>
      <c r="B1381" s="2"/>
      <c r="C1381" s="9"/>
      <c r="D1381" s="9"/>
      <c r="E1381" s="9"/>
      <c r="F1381" s="9"/>
      <c r="G1381" s="9"/>
      <c r="H1381" s="9"/>
    </row>
    <row r="1382" spans="1:11" x14ac:dyDescent="0.35">
      <c r="K1382" s="25"/>
    </row>
    <row r="1387" spans="1:11" x14ac:dyDescent="0.35">
      <c r="B1387" s="1"/>
      <c r="C1387" s="2"/>
      <c r="D1387" s="3"/>
      <c r="E1387" s="4"/>
      <c r="F1387" s="5"/>
      <c r="G1387" s="2"/>
      <c r="H1387" s="4"/>
      <c r="I1387" s="6"/>
      <c r="J1387" s="2"/>
      <c r="K1387" s="4"/>
    </row>
    <row r="1388" spans="1:11" x14ac:dyDescent="0.35">
      <c r="A1388" s="8"/>
      <c r="B1388" s="2"/>
      <c r="C1388" s="2"/>
      <c r="D1388" s="2"/>
      <c r="E1388" s="2"/>
      <c r="F1388" s="2"/>
      <c r="G1388" s="2"/>
      <c r="H1388" s="9"/>
      <c r="I1388" s="2"/>
      <c r="J1388" s="2"/>
      <c r="K1388" s="9"/>
    </row>
    <row r="1389" spans="1:11" x14ac:dyDescent="0.35">
      <c r="A1389" s="8"/>
      <c r="B1389" s="2"/>
      <c r="C1389" s="2"/>
      <c r="D1389" s="48"/>
      <c r="E1389" s="2"/>
      <c r="F1389" s="2"/>
      <c r="G1389" s="2"/>
      <c r="H1389" s="9"/>
      <c r="I1389" s="2"/>
      <c r="J1389" s="2"/>
      <c r="K1389" s="9"/>
    </row>
    <row r="1390" spans="1:11" x14ac:dyDescent="0.35">
      <c r="B1390" s="6"/>
      <c r="C1390" s="10"/>
      <c r="K1390" s="9"/>
    </row>
    <row r="1391" spans="1:11" x14ac:dyDescent="0.35">
      <c r="B1391" s="11"/>
      <c r="C1391" s="12"/>
      <c r="F1391" s="11"/>
      <c r="G1391" s="13"/>
      <c r="I1391" s="13"/>
      <c r="J1391" s="14"/>
    </row>
    <row r="1392" spans="1:11" x14ac:dyDescent="0.35">
      <c r="B1392" s="4"/>
      <c r="C1392" s="15"/>
      <c r="F1392" s="11"/>
      <c r="G1392" s="14"/>
      <c r="K1392" s="2"/>
    </row>
    <row r="1393" spans="1:11" x14ac:dyDescent="0.35">
      <c r="B1393" s="11"/>
      <c r="C1393" s="15"/>
      <c r="D1393" s="16"/>
      <c r="F1393" s="4"/>
      <c r="G1393" s="9"/>
    </row>
    <row r="1394" spans="1:11" x14ac:dyDescent="0.35">
      <c r="B1394" s="11"/>
      <c r="C1394" s="15"/>
      <c r="D1394" s="16"/>
      <c r="F1394" s="4"/>
      <c r="G1394" s="9"/>
    </row>
    <row r="1395" spans="1:11" x14ac:dyDescent="0.35">
      <c r="B1395" s="11"/>
      <c r="C1395" s="15"/>
      <c r="D1395" s="4"/>
      <c r="F1395" s="11"/>
      <c r="G1395" s="15"/>
    </row>
    <row r="1396" spans="1:11" x14ac:dyDescent="0.35">
      <c r="B1396" s="11"/>
      <c r="C1396" s="17"/>
      <c r="D1396" s="11"/>
    </row>
    <row r="1397" spans="1:11" x14ac:dyDescent="0.35">
      <c r="G1397" s="4"/>
      <c r="H1397" s="4"/>
    </row>
    <row r="1398" spans="1:11" x14ac:dyDescent="0.35">
      <c r="A1398" s="4"/>
      <c r="B1398" s="4"/>
      <c r="C1398" s="4"/>
      <c r="D1398" s="4"/>
      <c r="E1398" s="4"/>
      <c r="F1398" s="4"/>
      <c r="G1398" s="4"/>
      <c r="H1398" s="4"/>
    </row>
    <row r="1399" spans="1:11" x14ac:dyDescent="0.35">
      <c r="B1399" s="18"/>
      <c r="C1399" s="18"/>
      <c r="D1399" s="4"/>
      <c r="E1399" s="4"/>
      <c r="F1399" s="4"/>
      <c r="G1399" s="4"/>
      <c r="H1399" s="4"/>
      <c r="I1399" s="4"/>
    </row>
    <row r="1400" spans="1:11" x14ac:dyDescent="0.35">
      <c r="B1400" s="10"/>
      <c r="C1400" s="4"/>
      <c r="D1400" s="4"/>
      <c r="E1400" s="4"/>
      <c r="F1400" s="4"/>
      <c r="G1400" s="4"/>
      <c r="H1400" s="4"/>
      <c r="I1400" s="18"/>
    </row>
    <row r="1401" spans="1:11" x14ac:dyDescent="0.35">
      <c r="B1401" s="19"/>
      <c r="C1401" s="20"/>
      <c r="D1401" s="9"/>
      <c r="E1401" s="9"/>
      <c r="F1401" s="9"/>
      <c r="G1401" s="9"/>
      <c r="H1401" s="9"/>
      <c r="I1401" s="9"/>
    </row>
    <row r="1402" spans="1:11" x14ac:dyDescent="0.35">
      <c r="A1402" s="19"/>
      <c r="B1402" s="2"/>
      <c r="C1402" s="9"/>
      <c r="D1402" s="9"/>
      <c r="E1402" s="9"/>
      <c r="F1402" s="9"/>
      <c r="G1402" s="9"/>
      <c r="H1402" s="9"/>
    </row>
    <row r="1404" spans="1:11" x14ac:dyDescent="0.35">
      <c r="B1404" s="4"/>
      <c r="C1404" s="4"/>
      <c r="D1404" s="4"/>
      <c r="E1404" s="11"/>
      <c r="F1404" s="11"/>
      <c r="G1404" s="11"/>
      <c r="H1404" s="4"/>
      <c r="I1404" s="4"/>
      <c r="J1404" s="4"/>
      <c r="K1404" s="21"/>
    </row>
    <row r="1405" spans="1:11" x14ac:dyDescent="0.35">
      <c r="B1405" s="4"/>
      <c r="C1405" s="4"/>
      <c r="D1405" s="4"/>
      <c r="E1405" s="4"/>
      <c r="F1405" s="4"/>
      <c r="G1405" s="4"/>
      <c r="H1405" s="4"/>
      <c r="I1405" s="4"/>
      <c r="J1405" s="4"/>
      <c r="K1405" s="4"/>
    </row>
    <row r="1406" spans="1:11" x14ac:dyDescent="0.35">
      <c r="B1406" s="4"/>
      <c r="C1406" s="4"/>
      <c r="D1406" s="4"/>
      <c r="E1406" s="4"/>
      <c r="F1406" s="4"/>
      <c r="G1406" s="4"/>
      <c r="H1406" s="4"/>
      <c r="I1406" s="4"/>
      <c r="J1406" s="4"/>
      <c r="K1406" s="4"/>
    </row>
    <row r="1407" spans="1:11" x14ac:dyDescent="0.35">
      <c r="B1407" s="18"/>
      <c r="C1407" s="4"/>
      <c r="D1407" s="4"/>
      <c r="E1407" s="11"/>
      <c r="F1407" s="11"/>
      <c r="G1407" s="18"/>
      <c r="H1407" s="18"/>
      <c r="I1407" s="4"/>
      <c r="J1407" s="4"/>
      <c r="K1407" s="18"/>
    </row>
    <row r="1408" spans="1:11" x14ac:dyDescent="0.35">
      <c r="B1408" s="20"/>
      <c r="C1408" s="22"/>
      <c r="D1408" s="22"/>
      <c r="E1408" s="23"/>
      <c r="F1408" s="23"/>
      <c r="G1408" s="23"/>
      <c r="H1408" s="23"/>
      <c r="I1408" s="23"/>
      <c r="J1408" s="24"/>
      <c r="K1408" s="23"/>
    </row>
    <row r="1409" spans="1:11" x14ac:dyDescent="0.35">
      <c r="I1409" s="15"/>
      <c r="J1409" s="15"/>
    </row>
    <row r="1412" spans="1:11" x14ac:dyDescent="0.35">
      <c r="A1412" s="19"/>
      <c r="B1412" s="2"/>
      <c r="C1412" s="9"/>
      <c r="D1412" s="9"/>
      <c r="E1412" s="9"/>
      <c r="F1412" s="9"/>
      <c r="G1412" s="9"/>
      <c r="H1412" s="9"/>
    </row>
    <row r="1413" spans="1:11" x14ac:dyDescent="0.35">
      <c r="A1413" s="19"/>
      <c r="B1413" s="2"/>
      <c r="C1413" s="9"/>
      <c r="D1413" s="9"/>
      <c r="E1413" s="9"/>
      <c r="F1413" s="9"/>
      <c r="G1413" s="9"/>
      <c r="H1413" s="9"/>
    </row>
    <row r="1414" spans="1:11" x14ac:dyDescent="0.35">
      <c r="A1414" s="19"/>
      <c r="B1414" s="2"/>
      <c r="C1414" s="9"/>
      <c r="D1414" s="9"/>
      <c r="E1414" s="9"/>
      <c r="F1414" s="9"/>
      <c r="G1414" s="9"/>
      <c r="H1414" s="9"/>
    </row>
    <row r="1415" spans="1:11" x14ac:dyDescent="0.35">
      <c r="K1415" s="25"/>
    </row>
    <row r="1420" spans="1:11" x14ac:dyDescent="0.35">
      <c r="B1420" s="1"/>
      <c r="C1420" s="2"/>
      <c r="D1420" s="3"/>
      <c r="E1420" s="4"/>
      <c r="F1420" s="5"/>
      <c r="G1420" s="2"/>
      <c r="H1420" s="4"/>
      <c r="I1420" s="6"/>
      <c r="J1420" s="2"/>
      <c r="K1420" s="4"/>
    </row>
    <row r="1421" spans="1:11" x14ac:dyDescent="0.35">
      <c r="A1421" s="8"/>
      <c r="B1421" s="2"/>
      <c r="C1421" s="2"/>
      <c r="D1421" s="2"/>
      <c r="E1421" s="2"/>
      <c r="F1421" s="2"/>
      <c r="G1421" s="2"/>
      <c r="H1421" s="9"/>
      <c r="I1421" s="2"/>
      <c r="J1421" s="2"/>
      <c r="K1421" s="9"/>
    </row>
    <row r="1422" spans="1:11" x14ac:dyDescent="0.35">
      <c r="A1422" s="8"/>
      <c r="B1422" s="2"/>
      <c r="C1422" s="2"/>
      <c r="D1422" s="48"/>
      <c r="E1422" s="2"/>
      <c r="F1422" s="2"/>
      <c r="G1422" s="2"/>
      <c r="H1422" s="9"/>
      <c r="I1422" s="2"/>
      <c r="J1422" s="2"/>
      <c r="K1422" s="9"/>
    </row>
    <row r="1423" spans="1:11" x14ac:dyDescent="0.35">
      <c r="B1423" s="6"/>
      <c r="C1423" s="10"/>
      <c r="K1423" s="9"/>
    </row>
    <row r="1424" spans="1:11" x14ac:dyDescent="0.35">
      <c r="B1424" s="11"/>
      <c r="C1424" s="12"/>
      <c r="F1424" s="11"/>
      <c r="G1424" s="13"/>
      <c r="I1424" s="13"/>
      <c r="J1424" s="14"/>
    </row>
    <row r="1425" spans="1:11" x14ac:dyDescent="0.35">
      <c r="B1425" s="4"/>
      <c r="C1425" s="15"/>
      <c r="F1425" s="11"/>
      <c r="G1425" s="14"/>
      <c r="K1425" s="2"/>
    </row>
    <row r="1426" spans="1:11" x14ac:dyDescent="0.35">
      <c r="B1426" s="11"/>
      <c r="C1426" s="15"/>
      <c r="D1426" s="16"/>
      <c r="F1426" s="4"/>
      <c r="G1426" s="9"/>
    </row>
    <row r="1427" spans="1:11" x14ac:dyDescent="0.35">
      <c r="B1427" s="11"/>
      <c r="C1427" s="15"/>
      <c r="D1427" s="16"/>
      <c r="F1427" s="4"/>
      <c r="G1427" s="9"/>
    </row>
    <row r="1428" spans="1:11" x14ac:dyDescent="0.35">
      <c r="B1428" s="11"/>
      <c r="C1428" s="15"/>
      <c r="D1428" s="4"/>
      <c r="F1428" s="11"/>
      <c r="G1428" s="15"/>
    </row>
    <row r="1429" spans="1:11" x14ac:dyDescent="0.35">
      <c r="B1429" s="11"/>
      <c r="C1429" s="17"/>
      <c r="D1429" s="11"/>
    </row>
    <row r="1430" spans="1:11" x14ac:dyDescent="0.35">
      <c r="G1430" s="4"/>
      <c r="H1430" s="4"/>
    </row>
    <row r="1431" spans="1:11" x14ac:dyDescent="0.35">
      <c r="A1431" s="4"/>
      <c r="B1431" s="4"/>
      <c r="C1431" s="4"/>
      <c r="D1431" s="4"/>
      <c r="E1431" s="4"/>
      <c r="F1431" s="4"/>
      <c r="G1431" s="4"/>
      <c r="H1431" s="4"/>
    </row>
    <row r="1432" spans="1:11" x14ac:dyDescent="0.35">
      <c r="B1432" s="18"/>
      <c r="C1432" s="18"/>
      <c r="D1432" s="4"/>
      <c r="E1432" s="4"/>
      <c r="F1432" s="4"/>
      <c r="G1432" s="4"/>
      <c r="H1432" s="4"/>
      <c r="I1432" s="4"/>
    </row>
    <row r="1433" spans="1:11" x14ac:dyDescent="0.35">
      <c r="B1433" s="10"/>
      <c r="C1433" s="4"/>
      <c r="D1433" s="4"/>
      <c r="E1433" s="4"/>
      <c r="F1433" s="4"/>
      <c r="G1433" s="4"/>
      <c r="H1433" s="4"/>
      <c r="I1433" s="18"/>
    </row>
    <row r="1434" spans="1:11" x14ac:dyDescent="0.35">
      <c r="B1434" s="19"/>
      <c r="C1434" s="20"/>
      <c r="D1434" s="9"/>
      <c r="E1434" s="9"/>
      <c r="F1434" s="9"/>
      <c r="G1434" s="9"/>
      <c r="H1434" s="9"/>
      <c r="I1434" s="9"/>
    </row>
    <row r="1435" spans="1:11" x14ac:dyDescent="0.35">
      <c r="A1435" s="19"/>
      <c r="B1435" s="2"/>
      <c r="C1435" s="9"/>
      <c r="D1435" s="9"/>
      <c r="E1435" s="9"/>
      <c r="F1435" s="9"/>
      <c r="G1435" s="9"/>
      <c r="H1435" s="9"/>
    </row>
    <row r="1437" spans="1:11" x14ac:dyDescent="0.35">
      <c r="B1437" s="4"/>
      <c r="C1437" s="4"/>
      <c r="D1437" s="4"/>
      <c r="E1437" s="11"/>
      <c r="F1437" s="11"/>
      <c r="G1437" s="11"/>
      <c r="H1437" s="4"/>
      <c r="I1437" s="4"/>
      <c r="J1437" s="4"/>
      <c r="K1437" s="21"/>
    </row>
    <row r="1438" spans="1:11" x14ac:dyDescent="0.35">
      <c r="B1438" s="4"/>
      <c r="C1438" s="4"/>
      <c r="D1438" s="4"/>
      <c r="E1438" s="4"/>
      <c r="F1438" s="4"/>
      <c r="G1438" s="4"/>
      <c r="H1438" s="4"/>
      <c r="I1438" s="4"/>
      <c r="J1438" s="4"/>
      <c r="K1438" s="4"/>
    </row>
    <row r="1439" spans="1:11" x14ac:dyDescent="0.35">
      <c r="B1439" s="4"/>
      <c r="C1439" s="4"/>
      <c r="D1439" s="4"/>
      <c r="E1439" s="4"/>
      <c r="F1439" s="4"/>
      <c r="G1439" s="4"/>
      <c r="H1439" s="4"/>
      <c r="I1439" s="4"/>
      <c r="J1439" s="4"/>
      <c r="K1439" s="4"/>
    </row>
    <row r="1440" spans="1:11" x14ac:dyDescent="0.35">
      <c r="B1440" s="18"/>
      <c r="C1440" s="4"/>
      <c r="D1440" s="4"/>
      <c r="E1440" s="11"/>
      <c r="F1440" s="11"/>
      <c r="G1440" s="18"/>
      <c r="H1440" s="18"/>
      <c r="I1440" s="4"/>
      <c r="J1440" s="4"/>
      <c r="K1440" s="18"/>
    </row>
    <row r="1441" spans="1:11" x14ac:dyDescent="0.35">
      <c r="B1441" s="20"/>
      <c r="C1441" s="22"/>
      <c r="D1441" s="22"/>
      <c r="E1441" s="23"/>
      <c r="F1441" s="23"/>
      <c r="G1441" s="23"/>
      <c r="H1441" s="23"/>
      <c r="I1441" s="23"/>
      <c r="J1441" s="24"/>
      <c r="K1441" s="23"/>
    </row>
    <row r="1442" spans="1:11" x14ac:dyDescent="0.35">
      <c r="I1442" s="15"/>
      <c r="J1442" s="15"/>
    </row>
    <row r="1445" spans="1:11" x14ac:dyDescent="0.35">
      <c r="A1445" s="19"/>
      <c r="B1445" s="2"/>
      <c r="C1445" s="9"/>
      <c r="D1445" s="9"/>
      <c r="E1445" s="9"/>
      <c r="F1445" s="9"/>
      <c r="G1445" s="9"/>
      <c r="H1445" s="9"/>
    </row>
    <row r="1446" spans="1:11" x14ac:dyDescent="0.35">
      <c r="A1446" s="19"/>
      <c r="B1446" s="2"/>
      <c r="C1446" s="9"/>
      <c r="D1446" s="9"/>
      <c r="E1446" s="9"/>
      <c r="F1446" s="9"/>
      <c r="G1446" s="9"/>
      <c r="H1446" s="9"/>
    </row>
    <row r="1447" spans="1:11" x14ac:dyDescent="0.35">
      <c r="A1447" s="19"/>
      <c r="B1447" s="2"/>
      <c r="C1447" s="9"/>
      <c r="D1447" s="9"/>
      <c r="E1447" s="9"/>
      <c r="F1447" s="9"/>
      <c r="G1447" s="9"/>
      <c r="H1447" s="9"/>
    </row>
    <row r="1448" spans="1:11" x14ac:dyDescent="0.35">
      <c r="K1448" s="25"/>
    </row>
    <row r="1453" spans="1:11" x14ac:dyDescent="0.35">
      <c r="B1453" s="1"/>
      <c r="C1453" s="2"/>
      <c r="D1453" s="3"/>
      <c r="E1453" s="4"/>
      <c r="F1453" s="5"/>
      <c r="G1453" s="2"/>
      <c r="H1453" s="4"/>
      <c r="I1453" s="6"/>
      <c r="J1453" s="2"/>
      <c r="K1453" s="4"/>
    </row>
    <row r="1454" spans="1:11" x14ac:dyDescent="0.35">
      <c r="A1454" s="8"/>
      <c r="B1454" s="2"/>
      <c r="C1454" s="2"/>
      <c r="D1454" s="2"/>
      <c r="E1454" s="2"/>
      <c r="F1454" s="2"/>
      <c r="G1454" s="2"/>
      <c r="H1454" s="9"/>
      <c r="I1454" s="2"/>
      <c r="J1454" s="2"/>
      <c r="K1454" s="9"/>
    </row>
    <row r="1455" spans="1:11" x14ac:dyDescent="0.35">
      <c r="A1455" s="8"/>
      <c r="B1455" s="2"/>
      <c r="C1455" s="2"/>
      <c r="D1455" s="48"/>
      <c r="E1455" s="2"/>
      <c r="F1455" s="2"/>
      <c r="G1455" s="2"/>
      <c r="H1455" s="9"/>
      <c r="I1455" s="2"/>
      <c r="J1455" s="2"/>
      <c r="K1455" s="9"/>
    </row>
    <row r="1456" spans="1:11" x14ac:dyDescent="0.35">
      <c r="B1456" s="6"/>
      <c r="C1456" s="10"/>
      <c r="K1456" s="9"/>
    </row>
    <row r="1457" spans="1:11" x14ac:dyDescent="0.35">
      <c r="B1457" s="11"/>
      <c r="C1457" s="12"/>
      <c r="F1457" s="11"/>
      <c r="G1457" s="13"/>
      <c r="I1457" s="13"/>
      <c r="J1457" s="14"/>
    </row>
    <row r="1458" spans="1:11" x14ac:dyDescent="0.35">
      <c r="B1458" s="4"/>
      <c r="C1458" s="15"/>
      <c r="F1458" s="11"/>
      <c r="G1458" s="14"/>
      <c r="K1458" s="2"/>
    </row>
    <row r="1459" spans="1:11" x14ac:dyDescent="0.35">
      <c r="B1459" s="11"/>
      <c r="C1459" s="15"/>
      <c r="D1459" s="16"/>
      <c r="F1459" s="4"/>
      <c r="G1459" s="9"/>
    </row>
    <row r="1460" spans="1:11" x14ac:dyDescent="0.35">
      <c r="B1460" s="11"/>
      <c r="C1460" s="15"/>
      <c r="D1460" s="16"/>
      <c r="F1460" s="4"/>
      <c r="G1460" s="9"/>
    </row>
    <row r="1461" spans="1:11" x14ac:dyDescent="0.35">
      <c r="B1461" s="11"/>
      <c r="C1461" s="15"/>
      <c r="D1461" s="4"/>
      <c r="F1461" s="11"/>
      <c r="G1461" s="15"/>
    </row>
    <row r="1462" spans="1:11" x14ac:dyDescent="0.35">
      <c r="B1462" s="11"/>
      <c r="C1462" s="17"/>
      <c r="D1462" s="11"/>
    </row>
    <row r="1463" spans="1:11" x14ac:dyDescent="0.35">
      <c r="G1463" s="4"/>
      <c r="H1463" s="4"/>
    </row>
    <row r="1464" spans="1:11" x14ac:dyDescent="0.35">
      <c r="A1464" s="4"/>
      <c r="B1464" s="4"/>
      <c r="C1464" s="4"/>
      <c r="D1464" s="4"/>
      <c r="E1464" s="4"/>
      <c r="F1464" s="4"/>
      <c r="G1464" s="4"/>
      <c r="H1464" s="4"/>
    </row>
    <row r="1465" spans="1:11" x14ac:dyDescent="0.35">
      <c r="B1465" s="18"/>
      <c r="C1465" s="18"/>
      <c r="D1465" s="4"/>
      <c r="E1465" s="4"/>
      <c r="F1465" s="4"/>
      <c r="G1465" s="4"/>
      <c r="H1465" s="4"/>
      <c r="I1465" s="4"/>
    </row>
    <row r="1466" spans="1:11" x14ac:dyDescent="0.35">
      <c r="B1466" s="10"/>
      <c r="C1466" s="4"/>
      <c r="D1466" s="4"/>
      <c r="E1466" s="4"/>
      <c r="F1466" s="4"/>
      <c r="G1466" s="4"/>
      <c r="H1466" s="4"/>
      <c r="I1466" s="18"/>
    </row>
    <row r="1467" spans="1:11" x14ac:dyDescent="0.35">
      <c r="B1467" s="19"/>
      <c r="C1467" s="20"/>
      <c r="D1467" s="9"/>
      <c r="E1467" s="9"/>
      <c r="F1467" s="9"/>
      <c r="G1467" s="9"/>
      <c r="H1467" s="9"/>
      <c r="I1467" s="9"/>
    </row>
    <row r="1468" spans="1:11" x14ac:dyDescent="0.35">
      <c r="A1468" s="19"/>
      <c r="B1468" s="2"/>
      <c r="C1468" s="9"/>
      <c r="D1468" s="9"/>
      <c r="E1468" s="9"/>
      <c r="F1468" s="9"/>
      <c r="G1468" s="9"/>
      <c r="H1468" s="9"/>
    </row>
    <row r="1470" spans="1:11" x14ac:dyDescent="0.35">
      <c r="B1470" s="4"/>
      <c r="C1470" s="4"/>
      <c r="D1470" s="4"/>
      <c r="E1470" s="11"/>
      <c r="F1470" s="11"/>
      <c r="G1470" s="11"/>
      <c r="H1470" s="4"/>
      <c r="I1470" s="4"/>
      <c r="J1470" s="4"/>
      <c r="K1470" s="21"/>
    </row>
    <row r="1471" spans="1:11" x14ac:dyDescent="0.35">
      <c r="B1471" s="4"/>
      <c r="C1471" s="4"/>
      <c r="D1471" s="4"/>
      <c r="E1471" s="4"/>
      <c r="F1471" s="4"/>
      <c r="G1471" s="4"/>
      <c r="H1471" s="4"/>
      <c r="I1471" s="4"/>
      <c r="J1471" s="4"/>
      <c r="K1471" s="4"/>
    </row>
    <row r="1472" spans="1:11" x14ac:dyDescent="0.35">
      <c r="B1472" s="4"/>
      <c r="C1472" s="4"/>
      <c r="D1472" s="4"/>
      <c r="E1472" s="4"/>
      <c r="F1472" s="4"/>
      <c r="G1472" s="4"/>
      <c r="H1472" s="4"/>
      <c r="I1472" s="4"/>
      <c r="J1472" s="4"/>
      <c r="K1472" s="4"/>
    </row>
    <row r="1473" spans="1:11" x14ac:dyDescent="0.35">
      <c r="B1473" s="18"/>
      <c r="C1473" s="4"/>
      <c r="D1473" s="4"/>
      <c r="E1473" s="11"/>
      <c r="F1473" s="11"/>
      <c r="G1473" s="18"/>
      <c r="H1473" s="18"/>
      <c r="I1473" s="4"/>
      <c r="J1473" s="4"/>
      <c r="K1473" s="18"/>
    </row>
    <row r="1474" spans="1:11" x14ac:dyDescent="0.35">
      <c r="B1474" s="20"/>
      <c r="C1474" s="22"/>
      <c r="D1474" s="22"/>
      <c r="E1474" s="23"/>
      <c r="F1474" s="23"/>
      <c r="G1474" s="23"/>
      <c r="H1474" s="23"/>
      <c r="I1474" s="23"/>
      <c r="J1474" s="24"/>
      <c r="K1474" s="23"/>
    </row>
    <row r="1475" spans="1:11" x14ac:dyDescent="0.35">
      <c r="I1475" s="15"/>
      <c r="J1475" s="15"/>
    </row>
    <row r="1478" spans="1:11" x14ac:dyDescent="0.35">
      <c r="A1478" s="19"/>
      <c r="B1478" s="2"/>
      <c r="C1478" s="9"/>
      <c r="D1478" s="9"/>
      <c r="E1478" s="9"/>
      <c r="F1478" s="9"/>
      <c r="G1478" s="9"/>
      <c r="H1478" s="9"/>
    </row>
    <row r="1479" spans="1:11" x14ac:dyDescent="0.35">
      <c r="A1479" s="19"/>
      <c r="B1479" s="2"/>
      <c r="C1479" s="9"/>
      <c r="D1479" s="9"/>
      <c r="E1479" s="9"/>
      <c r="F1479" s="9"/>
      <c r="G1479" s="9"/>
      <c r="H1479" s="9"/>
    </row>
    <row r="1480" spans="1:11" x14ac:dyDescent="0.35">
      <c r="A1480" s="19"/>
      <c r="B1480" s="2"/>
      <c r="C1480" s="9"/>
      <c r="D1480" s="9"/>
      <c r="E1480" s="9"/>
      <c r="F1480" s="9"/>
      <c r="G1480" s="9"/>
      <c r="H1480" s="9"/>
    </row>
    <row r="1481" spans="1:11" x14ac:dyDescent="0.35">
      <c r="K1481" s="25"/>
    </row>
    <row r="1486" spans="1:11" x14ac:dyDescent="0.35">
      <c r="B1486" s="1"/>
      <c r="C1486" s="2"/>
      <c r="D1486" s="3"/>
      <c r="E1486" s="4"/>
      <c r="F1486" s="5"/>
      <c r="G1486" s="2"/>
      <c r="H1486" s="4"/>
      <c r="I1486" s="6"/>
      <c r="J1486" s="2"/>
      <c r="K1486" s="4"/>
    </row>
    <row r="1487" spans="1:11" x14ac:dyDescent="0.35">
      <c r="A1487" s="8"/>
      <c r="B1487" s="2"/>
      <c r="C1487" s="2"/>
      <c r="D1487" s="2"/>
      <c r="E1487" s="2"/>
      <c r="F1487" s="2"/>
      <c r="G1487" s="2"/>
      <c r="H1487" s="9"/>
      <c r="I1487" s="2"/>
      <c r="J1487" s="2"/>
      <c r="K1487" s="9"/>
    </row>
    <row r="1488" spans="1:11" x14ac:dyDescent="0.35">
      <c r="A1488" s="8"/>
      <c r="B1488" s="2"/>
      <c r="C1488" s="2"/>
      <c r="D1488" s="48"/>
      <c r="E1488" s="2"/>
      <c r="F1488" s="2"/>
      <c r="G1488" s="2"/>
      <c r="H1488" s="9"/>
      <c r="I1488" s="2"/>
      <c r="J1488" s="2"/>
      <c r="K1488" s="9"/>
    </row>
    <row r="1489" spans="1:11" x14ac:dyDescent="0.35">
      <c r="B1489" s="6"/>
      <c r="C1489" s="10"/>
      <c r="K1489" s="9"/>
    </row>
    <row r="1490" spans="1:11" x14ac:dyDescent="0.35">
      <c r="B1490" s="11"/>
      <c r="C1490" s="12"/>
      <c r="F1490" s="11"/>
      <c r="G1490" s="13"/>
      <c r="I1490" s="13"/>
      <c r="J1490" s="14"/>
    </row>
    <row r="1491" spans="1:11" x14ac:dyDescent="0.35">
      <c r="B1491" s="4"/>
      <c r="C1491" s="15"/>
      <c r="F1491" s="11"/>
      <c r="G1491" s="14"/>
      <c r="K1491" s="2"/>
    </row>
    <row r="1492" spans="1:11" x14ac:dyDescent="0.35">
      <c r="B1492" s="11"/>
      <c r="C1492" s="15"/>
      <c r="D1492" s="16"/>
      <c r="F1492" s="4"/>
      <c r="G1492" s="9"/>
    </row>
    <row r="1493" spans="1:11" x14ac:dyDescent="0.35">
      <c r="B1493" s="11"/>
      <c r="C1493" s="15"/>
      <c r="D1493" s="16"/>
      <c r="F1493" s="4"/>
      <c r="G1493" s="9"/>
    </row>
    <row r="1494" spans="1:11" x14ac:dyDescent="0.35">
      <c r="B1494" s="11"/>
      <c r="C1494" s="15"/>
      <c r="D1494" s="4"/>
      <c r="F1494" s="11"/>
      <c r="G1494" s="15"/>
    </row>
    <row r="1495" spans="1:11" x14ac:dyDescent="0.35">
      <c r="B1495" s="11"/>
      <c r="C1495" s="17"/>
      <c r="D1495" s="11"/>
    </row>
    <row r="1496" spans="1:11" x14ac:dyDescent="0.35">
      <c r="G1496" s="4"/>
      <c r="H1496" s="4"/>
    </row>
    <row r="1497" spans="1:11" x14ac:dyDescent="0.35">
      <c r="A1497" s="4"/>
      <c r="B1497" s="4"/>
      <c r="C1497" s="4"/>
      <c r="D1497" s="4"/>
      <c r="E1497" s="4"/>
      <c r="F1497" s="4"/>
      <c r="G1497" s="4"/>
      <c r="H1497" s="4"/>
    </row>
    <row r="1498" spans="1:11" x14ac:dyDescent="0.35">
      <c r="B1498" s="18"/>
      <c r="C1498" s="18"/>
      <c r="D1498" s="4"/>
      <c r="E1498" s="4"/>
      <c r="F1498" s="4"/>
      <c r="G1498" s="4"/>
      <c r="H1498" s="4"/>
      <c r="I1498" s="4"/>
    </row>
    <row r="1499" spans="1:11" x14ac:dyDescent="0.35">
      <c r="B1499" s="10"/>
      <c r="C1499" s="4"/>
      <c r="D1499" s="4"/>
      <c r="E1499" s="4"/>
      <c r="F1499" s="4"/>
      <c r="G1499" s="4"/>
      <c r="H1499" s="4"/>
      <c r="I1499" s="18"/>
    </row>
    <row r="1500" spans="1:11" x14ac:dyDescent="0.35">
      <c r="B1500" s="19"/>
      <c r="C1500" s="20"/>
      <c r="D1500" s="9"/>
      <c r="E1500" s="9"/>
      <c r="F1500" s="9"/>
      <c r="G1500" s="9"/>
      <c r="H1500" s="9"/>
      <c r="I1500" s="9"/>
    </row>
    <row r="1501" spans="1:11" x14ac:dyDescent="0.35">
      <c r="A1501" s="19"/>
      <c r="B1501" s="2"/>
      <c r="C1501" s="9"/>
      <c r="D1501" s="9"/>
      <c r="E1501" s="9"/>
      <c r="F1501" s="9"/>
      <c r="G1501" s="9"/>
      <c r="H1501" s="9"/>
    </row>
    <row r="1503" spans="1:11" x14ac:dyDescent="0.35">
      <c r="B1503" s="4"/>
      <c r="C1503" s="4"/>
      <c r="D1503" s="4"/>
      <c r="E1503" s="11"/>
      <c r="F1503" s="11"/>
      <c r="G1503" s="11"/>
      <c r="H1503" s="4"/>
      <c r="I1503" s="4"/>
      <c r="J1503" s="4"/>
      <c r="K1503" s="21"/>
    </row>
    <row r="1504" spans="1:11" x14ac:dyDescent="0.35">
      <c r="B1504" s="4"/>
      <c r="C1504" s="4"/>
      <c r="D1504" s="4"/>
      <c r="E1504" s="4"/>
      <c r="F1504" s="4"/>
      <c r="G1504" s="4"/>
      <c r="H1504" s="4"/>
      <c r="I1504" s="4"/>
      <c r="J1504" s="4"/>
      <c r="K1504" s="4"/>
    </row>
    <row r="1505" spans="1:11" x14ac:dyDescent="0.35">
      <c r="B1505" s="4"/>
      <c r="C1505" s="4"/>
      <c r="D1505" s="4"/>
      <c r="E1505" s="4"/>
      <c r="F1505" s="4"/>
      <c r="G1505" s="4"/>
      <c r="H1505" s="4"/>
      <c r="I1505" s="4"/>
      <c r="J1505" s="4"/>
      <c r="K1505" s="4"/>
    </row>
    <row r="1506" spans="1:11" x14ac:dyDescent="0.35">
      <c r="B1506" s="18"/>
      <c r="C1506" s="4"/>
      <c r="D1506" s="4"/>
      <c r="E1506" s="11"/>
      <c r="F1506" s="11"/>
      <c r="G1506" s="18"/>
      <c r="H1506" s="18"/>
      <c r="I1506" s="4"/>
      <c r="J1506" s="4"/>
      <c r="K1506" s="18"/>
    </row>
    <row r="1507" spans="1:11" x14ac:dyDescent="0.35">
      <c r="B1507" s="20"/>
      <c r="C1507" s="22"/>
      <c r="D1507" s="22"/>
      <c r="E1507" s="23"/>
      <c r="F1507" s="23"/>
      <c r="G1507" s="23"/>
      <c r="H1507" s="23"/>
      <c r="I1507" s="23"/>
      <c r="J1507" s="24"/>
      <c r="K1507" s="23"/>
    </row>
    <row r="1508" spans="1:11" x14ac:dyDescent="0.35">
      <c r="I1508" s="15"/>
      <c r="J1508" s="15"/>
    </row>
    <row r="1511" spans="1:11" x14ac:dyDescent="0.35">
      <c r="A1511" s="19"/>
      <c r="B1511" s="2"/>
      <c r="C1511" s="9"/>
      <c r="D1511" s="9"/>
      <c r="E1511" s="9"/>
      <c r="F1511" s="9"/>
      <c r="G1511" s="9"/>
      <c r="H1511" s="9"/>
    </row>
    <row r="1512" spans="1:11" x14ac:dyDescent="0.35">
      <c r="A1512" s="19"/>
      <c r="B1512" s="2"/>
      <c r="C1512" s="9"/>
      <c r="D1512" s="9"/>
      <c r="E1512" s="9"/>
      <c r="F1512" s="9"/>
      <c r="G1512" s="9"/>
      <c r="H1512" s="9"/>
    </row>
    <row r="1513" spans="1:11" x14ac:dyDescent="0.35">
      <c r="A1513" s="19"/>
      <c r="B1513" s="2"/>
      <c r="C1513" s="9"/>
      <c r="D1513" s="9"/>
      <c r="E1513" s="9"/>
      <c r="F1513" s="9"/>
      <c r="G1513" s="9"/>
      <c r="H1513" s="9"/>
    </row>
    <row r="1514" spans="1:11" x14ac:dyDescent="0.35">
      <c r="K1514" s="25"/>
    </row>
    <row r="1519" spans="1:11" x14ac:dyDescent="0.35">
      <c r="B1519" s="1"/>
      <c r="C1519" s="2"/>
      <c r="D1519" s="3"/>
      <c r="E1519" s="4"/>
      <c r="F1519" s="5"/>
      <c r="G1519" s="2"/>
      <c r="H1519" s="4"/>
      <c r="I1519" s="6"/>
      <c r="J1519" s="2"/>
      <c r="K1519" s="4"/>
    </row>
    <row r="1520" spans="1:11" x14ac:dyDescent="0.35">
      <c r="A1520" s="8"/>
      <c r="B1520" s="2"/>
      <c r="C1520" s="2"/>
      <c r="D1520" s="2"/>
      <c r="E1520" s="2"/>
      <c r="F1520" s="2"/>
      <c r="G1520" s="2"/>
      <c r="H1520" s="9"/>
      <c r="I1520" s="2"/>
      <c r="J1520" s="2"/>
      <c r="K1520" s="9"/>
    </row>
    <row r="1521" spans="1:11" x14ac:dyDescent="0.35">
      <c r="A1521" s="8"/>
      <c r="B1521" s="2"/>
      <c r="C1521" s="2"/>
      <c r="D1521" s="48"/>
      <c r="E1521" s="2"/>
      <c r="F1521" s="2"/>
      <c r="G1521" s="2"/>
      <c r="H1521" s="9"/>
      <c r="I1521" s="2"/>
      <c r="J1521" s="2"/>
      <c r="K1521" s="9"/>
    </row>
    <row r="1522" spans="1:11" x14ac:dyDescent="0.35">
      <c r="B1522" s="6"/>
      <c r="C1522" s="10"/>
      <c r="K1522" s="9"/>
    </row>
    <row r="1523" spans="1:11" x14ac:dyDescent="0.35">
      <c r="B1523" s="11"/>
      <c r="C1523" s="12"/>
      <c r="F1523" s="11"/>
      <c r="G1523" s="13"/>
      <c r="I1523" s="13"/>
      <c r="J1523" s="14"/>
    </row>
    <row r="1524" spans="1:11" x14ac:dyDescent="0.35">
      <c r="B1524" s="4"/>
      <c r="C1524" s="15"/>
      <c r="F1524" s="11"/>
      <c r="G1524" s="14"/>
      <c r="K1524" s="2"/>
    </row>
    <row r="1525" spans="1:11" x14ac:dyDescent="0.35">
      <c r="B1525" s="11"/>
      <c r="C1525" s="15"/>
      <c r="D1525" s="16"/>
      <c r="F1525" s="4"/>
      <c r="G1525" s="9"/>
    </row>
    <row r="1526" spans="1:11" x14ac:dyDescent="0.35">
      <c r="B1526" s="11"/>
      <c r="C1526" s="15"/>
      <c r="D1526" s="16"/>
      <c r="F1526" s="4"/>
      <c r="G1526" s="9"/>
    </row>
    <row r="1527" spans="1:11" x14ac:dyDescent="0.35">
      <c r="B1527" s="11"/>
      <c r="C1527" s="15"/>
      <c r="D1527" s="4"/>
      <c r="F1527" s="11"/>
      <c r="G1527" s="15"/>
    </row>
    <row r="1528" spans="1:11" x14ac:dyDescent="0.35">
      <c r="B1528" s="11"/>
      <c r="C1528" s="17"/>
      <c r="D1528" s="11"/>
    </row>
    <row r="1529" spans="1:11" x14ac:dyDescent="0.35">
      <c r="G1529" s="4"/>
      <c r="H1529" s="4"/>
    </row>
    <row r="1530" spans="1:11" x14ac:dyDescent="0.35">
      <c r="A1530" s="4"/>
      <c r="B1530" s="4"/>
      <c r="C1530" s="4"/>
      <c r="D1530" s="4"/>
      <c r="E1530" s="4"/>
      <c r="F1530" s="4"/>
      <c r="G1530" s="4"/>
      <c r="H1530" s="4"/>
    </row>
    <row r="1531" spans="1:11" x14ac:dyDescent="0.35">
      <c r="B1531" s="18"/>
      <c r="C1531" s="18"/>
      <c r="D1531" s="4"/>
      <c r="E1531" s="4"/>
      <c r="F1531" s="4"/>
      <c r="G1531" s="4"/>
      <c r="H1531" s="4"/>
      <c r="I1531" s="4"/>
    </row>
    <row r="1532" spans="1:11" x14ac:dyDescent="0.35">
      <c r="B1532" s="10"/>
      <c r="C1532" s="4"/>
      <c r="D1532" s="4"/>
      <c r="E1532" s="4"/>
      <c r="F1532" s="4"/>
      <c r="G1532" s="4"/>
      <c r="H1532" s="4"/>
      <c r="I1532" s="18"/>
    </row>
    <row r="1533" spans="1:11" x14ac:dyDescent="0.35">
      <c r="B1533" s="19"/>
      <c r="C1533" s="20"/>
      <c r="D1533" s="9"/>
      <c r="E1533" s="9"/>
      <c r="F1533" s="9"/>
      <c r="G1533" s="9"/>
      <c r="H1533" s="9"/>
      <c r="I1533" s="9"/>
    </row>
    <row r="1534" spans="1:11" x14ac:dyDescent="0.35">
      <c r="A1534" s="19"/>
      <c r="B1534" s="2"/>
      <c r="C1534" s="9"/>
      <c r="D1534" s="9"/>
      <c r="E1534" s="9"/>
      <c r="F1534" s="9"/>
      <c r="G1534" s="9"/>
      <c r="H1534" s="9"/>
    </row>
    <row r="1536" spans="1:11" x14ac:dyDescent="0.35">
      <c r="B1536" s="4"/>
      <c r="C1536" s="4"/>
      <c r="D1536" s="4"/>
      <c r="E1536" s="11"/>
      <c r="F1536" s="11"/>
      <c r="G1536" s="11"/>
      <c r="H1536" s="4"/>
      <c r="I1536" s="4"/>
      <c r="J1536" s="4"/>
      <c r="K1536" s="21"/>
    </row>
    <row r="1537" spans="1:11" x14ac:dyDescent="0.35">
      <c r="B1537" s="4"/>
      <c r="C1537" s="4"/>
      <c r="D1537" s="4"/>
      <c r="E1537" s="4"/>
      <c r="F1537" s="4"/>
      <c r="G1537" s="4"/>
      <c r="H1537" s="4"/>
      <c r="I1537" s="4"/>
      <c r="J1537" s="4"/>
      <c r="K1537" s="4"/>
    </row>
    <row r="1538" spans="1:11" x14ac:dyDescent="0.35">
      <c r="B1538" s="4"/>
      <c r="C1538" s="4"/>
      <c r="D1538" s="4"/>
      <c r="E1538" s="4"/>
      <c r="F1538" s="4"/>
      <c r="G1538" s="4"/>
      <c r="H1538" s="4"/>
      <c r="I1538" s="4"/>
      <c r="J1538" s="4"/>
      <c r="K1538" s="4"/>
    </row>
    <row r="1539" spans="1:11" x14ac:dyDescent="0.35">
      <c r="B1539" s="18"/>
      <c r="C1539" s="4"/>
      <c r="D1539" s="4"/>
      <c r="E1539" s="11"/>
      <c r="F1539" s="11"/>
      <c r="G1539" s="18"/>
      <c r="H1539" s="18"/>
      <c r="I1539" s="4"/>
      <c r="J1539" s="4"/>
      <c r="K1539" s="18"/>
    </row>
    <row r="1540" spans="1:11" x14ac:dyDescent="0.35">
      <c r="B1540" s="20"/>
      <c r="C1540" s="22"/>
      <c r="D1540" s="22"/>
      <c r="E1540" s="23"/>
      <c r="F1540" s="23"/>
      <c r="G1540" s="23"/>
      <c r="H1540" s="23"/>
      <c r="I1540" s="23"/>
      <c r="J1540" s="24"/>
      <c r="K1540" s="23"/>
    </row>
    <row r="1541" spans="1:11" x14ac:dyDescent="0.35">
      <c r="I1541" s="15"/>
      <c r="J1541" s="15"/>
    </row>
    <row r="1544" spans="1:11" x14ac:dyDescent="0.35">
      <c r="A1544" s="19"/>
      <c r="B1544" s="2"/>
      <c r="C1544" s="9"/>
      <c r="D1544" s="9"/>
      <c r="E1544" s="9"/>
      <c r="F1544" s="9"/>
      <c r="G1544" s="9"/>
      <c r="H1544" s="9"/>
    </row>
    <row r="1545" spans="1:11" x14ac:dyDescent="0.35">
      <c r="A1545" s="19"/>
      <c r="B1545" s="2"/>
      <c r="C1545" s="9"/>
      <c r="D1545" s="9"/>
      <c r="E1545" s="9"/>
      <c r="F1545" s="9"/>
      <c r="G1545" s="9"/>
      <c r="H1545" s="9"/>
    </row>
    <row r="1546" spans="1:11" x14ac:dyDescent="0.35">
      <c r="A1546" s="19"/>
      <c r="B1546" s="2"/>
      <c r="C1546" s="9"/>
      <c r="D1546" s="9"/>
      <c r="E1546" s="9"/>
      <c r="F1546" s="9"/>
      <c r="G1546" s="9"/>
      <c r="H1546" s="9"/>
    </row>
    <row r="1547" spans="1:11" x14ac:dyDescent="0.35">
      <c r="K1547" s="25"/>
    </row>
    <row r="1552" spans="1:11" x14ac:dyDescent="0.35">
      <c r="B1552" s="1"/>
      <c r="C1552" s="2"/>
      <c r="D1552" s="3"/>
      <c r="E1552" s="4"/>
      <c r="F1552" s="5"/>
      <c r="G1552" s="2"/>
      <c r="H1552" s="4"/>
      <c r="I1552" s="6"/>
      <c r="J1552" s="2"/>
      <c r="K1552" s="4"/>
    </row>
    <row r="1553" spans="1:11" x14ac:dyDescent="0.35">
      <c r="A1553" s="8"/>
      <c r="B1553" s="2"/>
      <c r="C1553" s="2"/>
      <c r="D1553" s="2"/>
      <c r="E1553" s="2"/>
      <c r="F1553" s="2"/>
      <c r="G1553" s="2"/>
      <c r="H1553" s="9"/>
      <c r="I1553" s="2"/>
      <c r="J1553" s="2"/>
      <c r="K1553" s="9"/>
    </row>
    <row r="1554" spans="1:11" x14ac:dyDescent="0.35">
      <c r="A1554" s="8"/>
      <c r="B1554" s="2"/>
      <c r="C1554" s="2"/>
      <c r="D1554" s="48"/>
      <c r="E1554" s="2"/>
      <c r="F1554" s="2"/>
      <c r="G1554" s="2"/>
      <c r="H1554" s="9"/>
      <c r="I1554" s="2"/>
      <c r="J1554" s="2"/>
      <c r="K1554" s="9"/>
    </row>
    <row r="1555" spans="1:11" x14ac:dyDescent="0.35">
      <c r="B1555" s="6"/>
      <c r="C1555" s="10"/>
      <c r="K1555" s="9"/>
    </row>
    <row r="1556" spans="1:11" x14ac:dyDescent="0.35">
      <c r="B1556" s="11"/>
      <c r="C1556" s="12"/>
      <c r="F1556" s="11"/>
      <c r="G1556" s="13"/>
      <c r="I1556" s="13"/>
      <c r="J1556" s="14"/>
    </row>
    <row r="1557" spans="1:11" x14ac:dyDescent="0.35">
      <c r="B1557" s="4"/>
      <c r="C1557" s="15"/>
      <c r="F1557" s="11"/>
      <c r="G1557" s="14"/>
      <c r="K1557" s="2"/>
    </row>
    <row r="1558" spans="1:11" x14ac:dyDescent="0.35">
      <c r="B1558" s="11"/>
      <c r="C1558" s="15"/>
      <c r="D1558" s="16"/>
      <c r="F1558" s="4"/>
      <c r="G1558" s="9"/>
    </row>
    <row r="1559" spans="1:11" x14ac:dyDescent="0.35">
      <c r="B1559" s="11"/>
      <c r="C1559" s="15"/>
      <c r="D1559" s="16"/>
      <c r="F1559" s="4"/>
      <c r="G1559" s="9"/>
    </row>
    <row r="1560" spans="1:11" x14ac:dyDescent="0.35">
      <c r="B1560" s="11"/>
      <c r="C1560" s="15"/>
      <c r="D1560" s="4"/>
      <c r="F1560" s="11"/>
      <c r="G1560" s="15"/>
    </row>
    <row r="1561" spans="1:11" x14ac:dyDescent="0.35">
      <c r="B1561" s="11"/>
      <c r="C1561" s="17"/>
      <c r="D1561" s="11"/>
    </row>
    <row r="1562" spans="1:11" x14ac:dyDescent="0.35">
      <c r="G1562" s="4"/>
      <c r="H1562" s="4"/>
    </row>
    <row r="1563" spans="1:11" x14ac:dyDescent="0.35">
      <c r="A1563" s="4"/>
      <c r="B1563" s="4"/>
      <c r="C1563" s="4"/>
      <c r="D1563" s="4"/>
      <c r="E1563" s="4"/>
      <c r="F1563" s="4"/>
      <c r="G1563" s="4"/>
      <c r="H1563" s="4"/>
    </row>
    <row r="1564" spans="1:11" x14ac:dyDescent="0.35">
      <c r="B1564" s="18"/>
      <c r="C1564" s="18"/>
      <c r="D1564" s="4"/>
      <c r="E1564" s="4"/>
      <c r="F1564" s="4"/>
      <c r="G1564" s="4"/>
      <c r="H1564" s="4"/>
      <c r="I1564" s="4"/>
    </row>
    <row r="1565" spans="1:11" x14ac:dyDescent="0.35">
      <c r="B1565" s="10"/>
      <c r="C1565" s="4"/>
      <c r="D1565" s="4"/>
      <c r="E1565" s="4"/>
      <c r="F1565" s="4"/>
      <c r="G1565" s="4"/>
      <c r="H1565" s="4"/>
      <c r="I1565" s="18"/>
    </row>
    <row r="1566" spans="1:11" x14ac:dyDescent="0.35">
      <c r="B1566" s="19"/>
      <c r="C1566" s="20"/>
      <c r="D1566" s="9"/>
      <c r="E1566" s="9"/>
      <c r="F1566" s="9"/>
      <c r="G1566" s="9"/>
      <c r="H1566" s="9"/>
      <c r="I1566" s="9"/>
    </row>
    <row r="1567" spans="1:11" x14ac:dyDescent="0.35">
      <c r="A1567" s="19"/>
      <c r="B1567" s="2"/>
      <c r="C1567" s="9"/>
      <c r="D1567" s="9"/>
      <c r="E1567" s="9"/>
      <c r="F1567" s="9"/>
      <c r="G1567" s="9"/>
      <c r="H1567" s="9"/>
    </row>
    <row r="1569" spans="1:11" x14ac:dyDescent="0.35">
      <c r="B1569" s="4"/>
      <c r="C1569" s="4"/>
      <c r="D1569" s="4"/>
      <c r="E1569" s="11"/>
      <c r="F1569" s="11"/>
      <c r="G1569" s="11"/>
      <c r="H1569" s="4"/>
      <c r="I1569" s="4"/>
      <c r="J1569" s="4"/>
      <c r="K1569" s="21"/>
    </row>
    <row r="1570" spans="1:11" x14ac:dyDescent="0.35">
      <c r="B1570" s="4"/>
      <c r="C1570" s="4"/>
      <c r="D1570" s="4"/>
      <c r="E1570" s="4"/>
      <c r="F1570" s="4"/>
      <c r="G1570" s="4"/>
      <c r="H1570" s="4"/>
      <c r="I1570" s="4"/>
      <c r="J1570" s="4"/>
      <c r="K1570" s="4"/>
    </row>
    <row r="1571" spans="1:11" x14ac:dyDescent="0.35">
      <c r="B1571" s="4"/>
      <c r="C1571" s="4"/>
      <c r="D1571" s="4"/>
      <c r="E1571" s="4"/>
      <c r="F1571" s="4"/>
      <c r="G1571" s="4"/>
      <c r="H1571" s="4"/>
      <c r="I1571" s="4"/>
      <c r="J1571" s="4"/>
      <c r="K1571" s="4"/>
    </row>
    <row r="1572" spans="1:11" x14ac:dyDescent="0.35">
      <c r="B1572" s="18"/>
      <c r="C1572" s="4"/>
      <c r="D1572" s="4"/>
      <c r="E1572" s="11"/>
      <c r="F1572" s="11"/>
      <c r="G1572" s="18"/>
      <c r="H1572" s="18"/>
      <c r="I1572" s="4"/>
      <c r="J1572" s="4"/>
      <c r="K1572" s="18"/>
    </row>
    <row r="1573" spans="1:11" x14ac:dyDescent="0.35">
      <c r="B1573" s="20"/>
      <c r="C1573" s="22"/>
      <c r="D1573" s="22"/>
      <c r="E1573" s="23"/>
      <c r="F1573" s="23"/>
      <c r="G1573" s="23"/>
      <c r="H1573" s="23"/>
      <c r="I1573" s="23"/>
      <c r="J1573" s="24"/>
      <c r="K1573" s="23"/>
    </row>
    <row r="1574" spans="1:11" x14ac:dyDescent="0.35">
      <c r="I1574" s="15"/>
      <c r="J1574" s="15"/>
    </row>
    <row r="1577" spans="1:11" x14ac:dyDescent="0.35">
      <c r="A1577" s="19"/>
      <c r="B1577" s="2"/>
      <c r="C1577" s="9"/>
      <c r="D1577" s="9"/>
      <c r="E1577" s="9"/>
      <c r="F1577" s="9"/>
      <c r="G1577" s="9"/>
      <c r="H1577" s="9"/>
    </row>
    <row r="1578" spans="1:11" x14ac:dyDescent="0.35">
      <c r="A1578" s="19"/>
      <c r="B1578" s="2"/>
      <c r="C1578" s="9"/>
      <c r="D1578" s="9"/>
      <c r="E1578" s="9"/>
      <c r="F1578" s="9"/>
      <c r="G1578" s="9"/>
      <c r="H1578" s="9"/>
    </row>
    <row r="1579" spans="1:11" x14ac:dyDescent="0.35">
      <c r="A1579" s="19"/>
      <c r="B1579" s="2"/>
      <c r="C1579" s="9"/>
      <c r="D1579" s="9"/>
      <c r="E1579" s="9"/>
      <c r="F1579" s="9"/>
      <c r="G1579" s="9"/>
      <c r="H1579" s="9"/>
    </row>
    <row r="1580" spans="1:11" x14ac:dyDescent="0.35">
      <c r="K1580" s="25"/>
    </row>
    <row r="1585" spans="1:11" x14ac:dyDescent="0.35">
      <c r="B1585" s="1"/>
      <c r="C1585" s="2"/>
      <c r="D1585" s="3"/>
      <c r="E1585" s="4"/>
      <c r="F1585" s="5"/>
      <c r="G1585" s="2"/>
      <c r="H1585" s="4"/>
      <c r="I1585" s="6"/>
      <c r="J1585" s="2"/>
      <c r="K1585" s="4"/>
    </row>
    <row r="1586" spans="1:11" x14ac:dyDescent="0.35">
      <c r="A1586" s="8"/>
      <c r="B1586" s="2"/>
      <c r="C1586" s="2"/>
      <c r="D1586" s="2"/>
      <c r="E1586" s="2"/>
      <c r="F1586" s="2"/>
      <c r="G1586" s="2"/>
      <c r="H1586" s="9"/>
      <c r="I1586" s="2"/>
      <c r="J1586" s="2"/>
      <c r="K1586" s="9"/>
    </row>
    <row r="1587" spans="1:11" x14ac:dyDescent="0.35">
      <c r="A1587" s="8"/>
      <c r="B1587" s="2"/>
      <c r="C1587" s="2"/>
      <c r="D1587" s="48"/>
      <c r="E1587" s="2"/>
      <c r="F1587" s="2"/>
      <c r="G1587" s="2"/>
      <c r="H1587" s="9"/>
      <c r="I1587" s="2"/>
      <c r="J1587" s="2"/>
      <c r="K1587" s="9"/>
    </row>
    <row r="1588" spans="1:11" x14ac:dyDescent="0.35">
      <c r="B1588" s="6"/>
      <c r="C1588" s="10"/>
      <c r="K1588" s="9"/>
    </row>
    <row r="1589" spans="1:11" x14ac:dyDescent="0.35">
      <c r="B1589" s="11"/>
      <c r="C1589" s="12"/>
      <c r="F1589" s="11"/>
      <c r="G1589" s="13"/>
      <c r="I1589" s="13"/>
      <c r="J1589" s="14"/>
    </row>
    <row r="1590" spans="1:11" x14ac:dyDescent="0.35">
      <c r="B1590" s="4"/>
      <c r="C1590" s="15"/>
      <c r="F1590" s="11"/>
      <c r="G1590" s="14"/>
      <c r="K1590" s="2"/>
    </row>
    <row r="1591" spans="1:11" x14ac:dyDescent="0.35">
      <c r="B1591" s="11"/>
      <c r="C1591" s="15"/>
      <c r="D1591" s="16"/>
      <c r="F1591" s="4"/>
      <c r="G1591" s="9"/>
    </row>
    <row r="1592" spans="1:11" x14ac:dyDescent="0.35">
      <c r="B1592" s="11"/>
      <c r="C1592" s="15"/>
      <c r="D1592" s="16"/>
      <c r="F1592" s="4"/>
      <c r="G1592" s="9"/>
    </row>
    <row r="1593" spans="1:11" x14ac:dyDescent="0.35">
      <c r="B1593" s="11"/>
      <c r="C1593" s="15"/>
      <c r="D1593" s="4"/>
      <c r="F1593" s="11"/>
      <c r="G1593" s="15"/>
    </row>
    <row r="1594" spans="1:11" x14ac:dyDescent="0.35">
      <c r="B1594" s="11"/>
      <c r="C1594" s="17"/>
      <c r="D1594" s="11"/>
    </row>
    <row r="1595" spans="1:11" x14ac:dyDescent="0.35">
      <c r="G1595" s="4"/>
      <c r="H1595" s="4"/>
    </row>
    <row r="1596" spans="1:11" x14ac:dyDescent="0.35">
      <c r="A1596" s="4"/>
      <c r="B1596" s="4"/>
      <c r="C1596" s="4"/>
      <c r="D1596" s="4"/>
      <c r="E1596" s="4"/>
      <c r="F1596" s="4"/>
      <c r="G1596" s="4"/>
      <c r="H1596" s="4"/>
    </row>
    <row r="1597" spans="1:11" x14ac:dyDescent="0.35">
      <c r="B1597" s="18"/>
      <c r="C1597" s="18"/>
      <c r="D1597" s="4"/>
      <c r="E1597" s="4"/>
      <c r="F1597" s="4"/>
      <c r="G1597" s="4"/>
      <c r="H1597" s="4"/>
      <c r="I1597" s="4"/>
    </row>
    <row r="1598" spans="1:11" x14ac:dyDescent="0.35">
      <c r="B1598" s="10"/>
      <c r="C1598" s="4"/>
      <c r="D1598" s="4"/>
      <c r="E1598" s="4"/>
      <c r="F1598" s="4"/>
      <c r="G1598" s="4"/>
      <c r="H1598" s="4"/>
      <c r="I1598" s="18"/>
    </row>
    <row r="1599" spans="1:11" x14ac:dyDescent="0.35">
      <c r="B1599" s="19"/>
      <c r="C1599" s="20"/>
      <c r="D1599" s="9"/>
      <c r="E1599" s="9"/>
      <c r="F1599" s="9"/>
      <c r="G1599" s="9"/>
      <c r="H1599" s="9"/>
      <c r="I1599" s="9"/>
    </row>
    <row r="1600" spans="1:11" x14ac:dyDescent="0.35">
      <c r="A1600" s="19"/>
      <c r="B1600" s="2"/>
      <c r="C1600" s="9"/>
      <c r="D1600" s="9"/>
      <c r="E1600" s="9"/>
      <c r="F1600" s="9"/>
      <c r="G1600" s="9"/>
      <c r="H1600" s="9"/>
    </row>
    <row r="1602" spans="1:11" x14ac:dyDescent="0.35">
      <c r="B1602" s="4"/>
      <c r="C1602" s="4"/>
      <c r="D1602" s="4"/>
      <c r="E1602" s="11"/>
      <c r="F1602" s="11"/>
      <c r="G1602" s="11"/>
      <c r="H1602" s="4"/>
      <c r="I1602" s="4"/>
      <c r="J1602" s="4"/>
      <c r="K1602" s="21"/>
    </row>
    <row r="1603" spans="1:11" x14ac:dyDescent="0.35">
      <c r="B1603" s="4"/>
      <c r="C1603" s="4"/>
      <c r="D1603" s="4"/>
      <c r="E1603" s="4"/>
      <c r="F1603" s="4"/>
      <c r="G1603" s="4"/>
      <c r="H1603" s="4"/>
      <c r="I1603" s="4"/>
      <c r="J1603" s="4"/>
      <c r="K1603" s="4"/>
    </row>
    <row r="1604" spans="1:11" x14ac:dyDescent="0.35">
      <c r="B1604" s="4"/>
      <c r="C1604" s="4"/>
      <c r="D1604" s="4"/>
      <c r="E1604" s="4"/>
      <c r="F1604" s="4"/>
      <c r="G1604" s="4"/>
      <c r="H1604" s="4"/>
      <c r="I1604" s="4"/>
      <c r="J1604" s="4"/>
      <c r="K1604" s="4"/>
    </row>
    <row r="1605" spans="1:11" x14ac:dyDescent="0.35">
      <c r="B1605" s="18"/>
      <c r="C1605" s="4"/>
      <c r="D1605" s="4"/>
      <c r="E1605" s="11"/>
      <c r="F1605" s="11"/>
      <c r="G1605" s="18"/>
      <c r="H1605" s="18"/>
      <c r="I1605" s="4"/>
      <c r="J1605" s="4"/>
      <c r="K1605" s="18"/>
    </row>
    <row r="1606" spans="1:11" x14ac:dyDescent="0.35">
      <c r="B1606" s="20"/>
      <c r="C1606" s="22"/>
      <c r="D1606" s="22"/>
      <c r="E1606" s="23"/>
      <c r="F1606" s="23"/>
      <c r="G1606" s="23"/>
      <c r="H1606" s="23"/>
      <c r="I1606" s="23"/>
      <c r="J1606" s="24"/>
      <c r="K1606" s="23"/>
    </row>
    <row r="1607" spans="1:11" x14ac:dyDescent="0.35">
      <c r="I1607" s="15"/>
      <c r="J1607" s="15"/>
    </row>
    <row r="1610" spans="1:11" x14ac:dyDescent="0.35">
      <c r="A1610" s="19"/>
      <c r="B1610" s="2"/>
      <c r="C1610" s="9"/>
      <c r="D1610" s="9"/>
      <c r="E1610" s="9"/>
      <c r="F1610" s="9"/>
      <c r="G1610" s="9"/>
      <c r="H1610" s="9"/>
    </row>
    <row r="1611" spans="1:11" x14ac:dyDescent="0.35">
      <c r="A1611" s="19"/>
      <c r="B1611" s="2"/>
      <c r="C1611" s="9"/>
      <c r="D1611" s="9"/>
      <c r="E1611" s="9"/>
      <c r="F1611" s="9"/>
      <c r="G1611" s="9"/>
      <c r="H1611" s="9"/>
    </row>
    <row r="1612" spans="1:11" x14ac:dyDescent="0.35">
      <c r="A1612" s="19"/>
      <c r="B1612" s="2"/>
      <c r="C1612" s="9"/>
      <c r="D1612" s="9"/>
      <c r="E1612" s="9"/>
      <c r="F1612" s="9"/>
      <c r="G1612" s="9"/>
      <c r="H1612" s="9"/>
    </row>
    <row r="1613" spans="1:11" x14ac:dyDescent="0.35">
      <c r="K1613" s="25"/>
    </row>
    <row r="1618" spans="1:11" x14ac:dyDescent="0.35">
      <c r="B1618" s="1"/>
      <c r="C1618" s="2"/>
      <c r="D1618" s="3"/>
      <c r="E1618" s="4"/>
      <c r="F1618" s="5"/>
      <c r="G1618" s="2"/>
      <c r="H1618" s="4"/>
      <c r="I1618" s="6"/>
      <c r="J1618" s="2"/>
      <c r="K1618" s="4"/>
    </row>
    <row r="1619" spans="1:11" x14ac:dyDescent="0.35">
      <c r="A1619" s="8"/>
      <c r="B1619" s="2"/>
      <c r="C1619" s="2"/>
      <c r="D1619" s="2"/>
      <c r="E1619" s="2"/>
      <c r="F1619" s="2"/>
      <c r="G1619" s="2"/>
      <c r="H1619" s="9"/>
      <c r="I1619" s="2"/>
      <c r="J1619" s="2"/>
      <c r="K1619" s="9"/>
    </row>
    <row r="1620" spans="1:11" x14ac:dyDescent="0.35">
      <c r="A1620" s="8"/>
      <c r="B1620" s="2"/>
      <c r="C1620" s="2"/>
      <c r="D1620" s="48"/>
      <c r="E1620" s="2"/>
      <c r="F1620" s="2"/>
      <c r="G1620" s="2"/>
      <c r="H1620" s="9"/>
      <c r="I1620" s="2"/>
      <c r="J1620" s="2"/>
      <c r="K1620" s="9"/>
    </row>
    <row r="1621" spans="1:11" x14ac:dyDescent="0.35">
      <c r="B1621" s="6"/>
      <c r="C1621" s="10"/>
      <c r="K1621" s="9"/>
    </row>
    <row r="1622" spans="1:11" x14ac:dyDescent="0.35">
      <c r="B1622" s="11"/>
      <c r="C1622" s="12"/>
      <c r="F1622" s="11"/>
      <c r="G1622" s="13"/>
      <c r="I1622" s="13"/>
      <c r="J1622" s="14"/>
    </row>
    <row r="1623" spans="1:11" x14ac:dyDescent="0.35">
      <c r="B1623" s="4"/>
      <c r="C1623" s="15"/>
      <c r="F1623" s="11"/>
      <c r="G1623" s="14"/>
      <c r="K1623" s="2"/>
    </row>
    <row r="1624" spans="1:11" x14ac:dyDescent="0.35">
      <c r="B1624" s="11"/>
      <c r="C1624" s="15"/>
      <c r="D1624" s="16"/>
      <c r="F1624" s="4"/>
      <c r="G1624" s="9"/>
    </row>
    <row r="1625" spans="1:11" x14ac:dyDescent="0.35">
      <c r="B1625" s="11"/>
      <c r="C1625" s="15"/>
      <c r="D1625" s="16"/>
      <c r="F1625" s="4"/>
      <c r="G1625" s="9"/>
    </row>
    <row r="1626" spans="1:11" x14ac:dyDescent="0.35">
      <c r="B1626" s="11"/>
      <c r="C1626" s="15"/>
      <c r="D1626" s="4"/>
      <c r="F1626" s="11"/>
      <c r="G1626" s="15"/>
    </row>
    <row r="1627" spans="1:11" x14ac:dyDescent="0.35">
      <c r="B1627" s="11"/>
      <c r="C1627" s="17"/>
      <c r="D1627" s="11"/>
    </row>
    <row r="1628" spans="1:11" x14ac:dyDescent="0.35">
      <c r="G1628" s="4"/>
      <c r="H1628" s="4"/>
    </row>
    <row r="1629" spans="1:11" x14ac:dyDescent="0.35">
      <c r="A1629" s="4"/>
      <c r="B1629" s="4"/>
      <c r="C1629" s="4"/>
      <c r="D1629" s="4"/>
      <c r="E1629" s="4"/>
      <c r="F1629" s="4"/>
      <c r="G1629" s="4"/>
      <c r="H1629" s="4"/>
    </row>
    <row r="1630" spans="1:11" x14ac:dyDescent="0.35">
      <c r="B1630" s="18"/>
      <c r="C1630" s="18"/>
      <c r="D1630" s="4"/>
      <c r="E1630" s="4"/>
      <c r="F1630" s="4"/>
      <c r="G1630" s="4"/>
      <c r="H1630" s="4"/>
      <c r="I1630" s="4"/>
    </row>
    <row r="1631" spans="1:11" x14ac:dyDescent="0.35">
      <c r="B1631" s="10"/>
      <c r="C1631" s="4"/>
      <c r="D1631" s="4"/>
      <c r="E1631" s="4"/>
      <c r="F1631" s="4"/>
      <c r="G1631" s="4"/>
      <c r="H1631" s="4"/>
      <c r="I1631" s="18"/>
    </row>
    <row r="1632" spans="1:11" x14ac:dyDescent="0.35">
      <c r="B1632" s="19"/>
      <c r="C1632" s="20"/>
      <c r="D1632" s="9"/>
      <c r="E1632" s="9"/>
      <c r="F1632" s="9"/>
      <c r="G1632" s="9"/>
      <c r="H1632" s="9"/>
      <c r="I1632" s="9"/>
    </row>
    <row r="1633" spans="1:11" x14ac:dyDescent="0.35">
      <c r="A1633" s="19"/>
      <c r="B1633" s="2"/>
      <c r="C1633" s="9"/>
      <c r="D1633" s="9"/>
      <c r="E1633" s="9"/>
      <c r="F1633" s="9"/>
      <c r="G1633" s="9"/>
      <c r="H1633" s="9"/>
    </row>
    <row r="1635" spans="1:11" x14ac:dyDescent="0.35">
      <c r="B1635" s="4"/>
      <c r="C1635" s="4"/>
      <c r="D1635" s="4"/>
      <c r="E1635" s="11"/>
      <c r="F1635" s="11"/>
      <c r="G1635" s="11"/>
      <c r="H1635" s="4"/>
      <c r="I1635" s="4"/>
      <c r="J1635" s="4"/>
      <c r="K1635" s="21"/>
    </row>
    <row r="1636" spans="1:11" x14ac:dyDescent="0.35">
      <c r="B1636" s="4"/>
      <c r="C1636" s="4"/>
      <c r="D1636" s="4"/>
      <c r="E1636" s="4"/>
      <c r="F1636" s="4"/>
      <c r="G1636" s="4"/>
      <c r="H1636" s="4"/>
      <c r="I1636" s="4"/>
      <c r="J1636" s="4"/>
      <c r="K1636" s="4"/>
    </row>
    <row r="1637" spans="1:11" x14ac:dyDescent="0.35">
      <c r="B1637" s="4"/>
      <c r="C1637" s="4"/>
      <c r="D1637" s="4"/>
      <c r="E1637" s="4"/>
      <c r="F1637" s="4"/>
      <c r="G1637" s="4"/>
      <c r="H1637" s="4"/>
      <c r="I1637" s="4"/>
      <c r="J1637" s="4"/>
      <c r="K1637" s="4"/>
    </row>
    <row r="1638" spans="1:11" x14ac:dyDescent="0.35">
      <c r="B1638" s="18"/>
      <c r="C1638" s="4"/>
      <c r="D1638" s="4"/>
      <c r="E1638" s="11"/>
      <c r="F1638" s="11"/>
      <c r="G1638" s="18"/>
      <c r="H1638" s="18"/>
      <c r="I1638" s="4"/>
      <c r="J1638" s="4"/>
      <c r="K1638" s="18"/>
    </row>
    <row r="1639" spans="1:11" x14ac:dyDescent="0.35">
      <c r="B1639" s="20"/>
      <c r="C1639" s="22"/>
      <c r="D1639" s="22"/>
      <c r="E1639" s="23"/>
      <c r="F1639" s="23"/>
      <c r="G1639" s="23"/>
      <c r="H1639" s="23"/>
      <c r="I1639" s="23"/>
      <c r="J1639" s="24"/>
      <c r="K1639" s="23"/>
    </row>
    <row r="1640" spans="1:11" x14ac:dyDescent="0.35">
      <c r="I1640" s="15"/>
      <c r="J1640" s="15"/>
    </row>
    <row r="1643" spans="1:11" x14ac:dyDescent="0.35">
      <c r="A1643" s="19"/>
      <c r="B1643" s="2"/>
      <c r="C1643" s="9"/>
      <c r="D1643" s="9"/>
      <c r="E1643" s="9"/>
      <c r="F1643" s="9"/>
      <c r="G1643" s="9"/>
      <c r="H1643" s="9"/>
    </row>
    <row r="1644" spans="1:11" x14ac:dyDescent="0.35">
      <c r="A1644" s="19"/>
      <c r="B1644" s="2"/>
      <c r="C1644" s="9"/>
      <c r="D1644" s="9"/>
      <c r="E1644" s="9"/>
      <c r="F1644" s="9"/>
      <c r="G1644" s="9"/>
      <c r="H1644" s="9"/>
    </row>
    <row r="1645" spans="1:11" x14ac:dyDescent="0.35">
      <c r="A1645" s="19"/>
      <c r="B1645" s="2"/>
      <c r="C1645" s="9"/>
      <c r="D1645" s="9"/>
      <c r="E1645" s="9"/>
      <c r="F1645" s="9"/>
      <c r="G1645" s="9"/>
      <c r="H1645" s="9"/>
    </row>
    <row r="1646" spans="1:11" x14ac:dyDescent="0.35">
      <c r="K1646" s="25"/>
    </row>
    <row r="1651" spans="1:11" x14ac:dyDescent="0.35">
      <c r="B1651" s="1"/>
      <c r="C1651" s="2"/>
      <c r="D1651" s="3"/>
      <c r="E1651" s="4"/>
      <c r="F1651" s="5"/>
      <c r="G1651" s="2"/>
      <c r="H1651" s="4"/>
      <c r="I1651" s="6"/>
      <c r="J1651" s="2"/>
      <c r="K1651" s="4"/>
    </row>
    <row r="1652" spans="1:11" x14ac:dyDescent="0.35">
      <c r="A1652" s="8"/>
      <c r="B1652" s="2"/>
      <c r="C1652" s="2"/>
      <c r="D1652" s="2"/>
      <c r="E1652" s="2"/>
      <c r="F1652" s="2"/>
      <c r="G1652" s="2"/>
      <c r="H1652" s="9"/>
      <c r="I1652" s="2"/>
      <c r="J1652" s="2"/>
      <c r="K1652" s="9"/>
    </row>
    <row r="1653" spans="1:11" x14ac:dyDescent="0.35">
      <c r="A1653" s="8"/>
      <c r="B1653" s="2"/>
      <c r="C1653" s="2"/>
      <c r="D1653" s="48"/>
      <c r="E1653" s="2"/>
      <c r="F1653" s="2"/>
      <c r="G1653" s="2"/>
      <c r="H1653" s="9"/>
      <c r="I1653" s="2"/>
      <c r="J1653" s="2"/>
      <c r="K1653" s="9"/>
    </row>
    <row r="1654" spans="1:11" x14ac:dyDescent="0.35">
      <c r="B1654" s="6"/>
      <c r="C1654" s="10"/>
      <c r="K1654" s="9"/>
    </row>
    <row r="1655" spans="1:11" x14ac:dyDescent="0.35">
      <c r="B1655" s="11"/>
      <c r="C1655" s="12"/>
      <c r="F1655" s="11"/>
      <c r="G1655" s="13"/>
      <c r="I1655" s="13"/>
      <c r="J1655" s="14"/>
    </row>
    <row r="1656" spans="1:11" x14ac:dyDescent="0.35">
      <c r="B1656" s="4"/>
      <c r="C1656" s="15"/>
      <c r="F1656" s="11"/>
      <c r="G1656" s="14"/>
      <c r="K1656" s="2"/>
    </row>
    <row r="1657" spans="1:11" x14ac:dyDescent="0.35">
      <c r="B1657" s="11"/>
      <c r="C1657" s="15"/>
      <c r="D1657" s="16"/>
      <c r="F1657" s="4"/>
      <c r="G1657" s="9"/>
    </row>
    <row r="1658" spans="1:11" x14ac:dyDescent="0.35">
      <c r="B1658" s="11"/>
      <c r="C1658" s="15"/>
      <c r="D1658" s="16"/>
      <c r="F1658" s="4"/>
      <c r="G1658" s="9"/>
    </row>
    <row r="1659" spans="1:11" x14ac:dyDescent="0.35">
      <c r="B1659" s="11"/>
      <c r="C1659" s="15"/>
      <c r="D1659" s="4"/>
      <c r="F1659" s="11"/>
      <c r="G1659" s="15"/>
    </row>
    <row r="1660" spans="1:11" x14ac:dyDescent="0.35">
      <c r="B1660" s="11"/>
      <c r="C1660" s="17"/>
      <c r="D1660" s="11"/>
    </row>
    <row r="1661" spans="1:11" x14ac:dyDescent="0.35">
      <c r="G1661" s="4"/>
      <c r="H1661" s="4"/>
    </row>
    <row r="1662" spans="1:11" x14ac:dyDescent="0.35">
      <c r="A1662" s="4"/>
      <c r="B1662" s="4"/>
      <c r="C1662" s="4"/>
      <c r="D1662" s="4"/>
      <c r="E1662" s="4"/>
      <c r="F1662" s="4"/>
      <c r="G1662" s="4"/>
      <c r="H1662" s="4"/>
    </row>
    <row r="1663" spans="1:11" x14ac:dyDescent="0.35">
      <c r="B1663" s="18"/>
      <c r="C1663" s="18"/>
      <c r="D1663" s="4"/>
      <c r="E1663" s="4"/>
      <c r="F1663" s="4"/>
      <c r="G1663" s="4"/>
      <c r="H1663" s="4"/>
      <c r="I1663" s="4"/>
    </row>
    <row r="1664" spans="1:11" x14ac:dyDescent="0.35">
      <c r="B1664" s="10"/>
      <c r="C1664" s="4"/>
      <c r="D1664" s="4"/>
      <c r="E1664" s="4"/>
      <c r="F1664" s="4"/>
      <c r="G1664" s="4"/>
      <c r="H1664" s="4"/>
      <c r="I1664" s="18"/>
    </row>
    <row r="1665" spans="1:11" x14ac:dyDescent="0.35">
      <c r="B1665" s="19"/>
      <c r="C1665" s="20"/>
      <c r="D1665" s="9"/>
      <c r="E1665" s="9"/>
      <c r="F1665" s="9"/>
      <c r="G1665" s="9"/>
      <c r="H1665" s="9"/>
      <c r="I1665" s="9"/>
    </row>
    <row r="1666" spans="1:11" x14ac:dyDescent="0.35">
      <c r="A1666" s="19"/>
      <c r="B1666" s="2"/>
      <c r="C1666" s="9"/>
      <c r="D1666" s="9"/>
      <c r="E1666" s="9"/>
      <c r="F1666" s="9"/>
      <c r="G1666" s="9"/>
      <c r="H1666" s="9"/>
    </row>
    <row r="1668" spans="1:11" x14ac:dyDescent="0.35">
      <c r="B1668" s="4"/>
      <c r="C1668" s="4"/>
      <c r="D1668" s="4"/>
      <c r="E1668" s="11"/>
      <c r="F1668" s="11"/>
      <c r="G1668" s="11"/>
      <c r="H1668" s="4"/>
      <c r="I1668" s="4"/>
      <c r="J1668" s="4"/>
      <c r="K1668" s="21"/>
    </row>
    <row r="1669" spans="1:11" x14ac:dyDescent="0.35">
      <c r="B1669" s="4"/>
      <c r="C1669" s="4"/>
      <c r="D1669" s="4"/>
      <c r="E1669" s="4"/>
      <c r="F1669" s="4"/>
      <c r="G1669" s="4"/>
      <c r="H1669" s="4"/>
      <c r="I1669" s="4"/>
      <c r="J1669" s="4"/>
      <c r="K1669" s="4"/>
    </row>
    <row r="1670" spans="1:11" x14ac:dyDescent="0.35">
      <c r="B1670" s="4"/>
      <c r="C1670" s="4"/>
      <c r="D1670" s="4"/>
      <c r="E1670" s="4"/>
      <c r="F1670" s="4"/>
      <c r="G1670" s="4"/>
      <c r="H1670" s="4"/>
      <c r="I1670" s="4"/>
      <c r="J1670" s="4"/>
      <c r="K1670" s="4"/>
    </row>
    <row r="1671" spans="1:11" x14ac:dyDescent="0.35">
      <c r="B1671" s="18"/>
      <c r="C1671" s="4"/>
      <c r="D1671" s="4"/>
      <c r="E1671" s="11"/>
      <c r="F1671" s="11"/>
      <c r="G1671" s="18"/>
      <c r="H1671" s="18"/>
      <c r="I1671" s="4"/>
      <c r="J1671" s="4"/>
      <c r="K1671" s="18"/>
    </row>
    <row r="1672" spans="1:11" x14ac:dyDescent="0.35">
      <c r="B1672" s="20"/>
      <c r="C1672" s="22"/>
      <c r="D1672" s="22"/>
      <c r="E1672" s="23"/>
      <c r="F1672" s="23"/>
      <c r="G1672" s="23"/>
      <c r="H1672" s="23"/>
      <c r="I1672" s="23"/>
      <c r="J1672" s="24"/>
      <c r="K1672" s="23"/>
    </row>
    <row r="1673" spans="1:11" x14ac:dyDescent="0.35">
      <c r="I1673" s="15"/>
      <c r="J1673" s="15"/>
    </row>
    <row r="1676" spans="1:11" x14ac:dyDescent="0.35">
      <c r="A1676" s="19"/>
      <c r="B1676" s="2"/>
      <c r="C1676" s="9"/>
      <c r="D1676" s="9"/>
      <c r="E1676" s="9"/>
      <c r="F1676" s="9"/>
      <c r="G1676" s="9"/>
      <c r="H1676" s="9"/>
    </row>
    <row r="1677" spans="1:11" x14ac:dyDescent="0.35">
      <c r="A1677" s="19"/>
      <c r="B1677" s="2"/>
      <c r="C1677" s="9"/>
      <c r="D1677" s="9"/>
      <c r="E1677" s="9"/>
      <c r="F1677" s="9"/>
      <c r="G1677" s="9"/>
      <c r="H1677" s="9"/>
    </row>
    <row r="1678" spans="1:11" x14ac:dyDescent="0.35">
      <c r="A1678" s="19"/>
      <c r="B1678" s="2"/>
      <c r="C1678" s="9"/>
      <c r="D1678" s="9"/>
      <c r="E1678" s="9"/>
      <c r="F1678" s="9"/>
      <c r="G1678" s="9"/>
      <c r="H1678" s="9"/>
    </row>
    <row r="1679" spans="1:11" x14ac:dyDescent="0.35">
      <c r="K1679" s="25"/>
    </row>
    <row r="1684" spans="1:11" x14ac:dyDescent="0.35">
      <c r="B1684" s="1"/>
      <c r="C1684" s="2"/>
      <c r="D1684" s="3"/>
      <c r="E1684" s="4"/>
      <c r="F1684" s="5"/>
      <c r="G1684" s="2"/>
      <c r="H1684" s="4"/>
      <c r="I1684" s="6"/>
      <c r="J1684" s="2"/>
      <c r="K1684" s="4"/>
    </row>
    <row r="1685" spans="1:11" x14ac:dyDescent="0.35">
      <c r="A1685" s="8"/>
      <c r="B1685" s="2"/>
      <c r="C1685" s="2"/>
      <c r="D1685" s="2"/>
      <c r="E1685" s="2"/>
      <c r="F1685" s="2"/>
      <c r="G1685" s="2"/>
      <c r="H1685" s="9"/>
      <c r="I1685" s="2"/>
      <c r="J1685" s="2"/>
      <c r="K1685" s="9"/>
    </row>
    <row r="1686" spans="1:11" x14ac:dyDescent="0.35">
      <c r="A1686" s="8"/>
      <c r="B1686" s="2"/>
      <c r="C1686" s="2"/>
      <c r="D1686" s="48"/>
      <c r="E1686" s="2"/>
      <c r="F1686" s="2"/>
      <c r="G1686" s="2"/>
      <c r="H1686" s="9"/>
      <c r="I1686" s="2"/>
      <c r="J1686" s="2"/>
      <c r="K1686" s="9"/>
    </row>
    <row r="1687" spans="1:11" x14ac:dyDescent="0.35">
      <c r="B1687" s="6"/>
      <c r="C1687" s="10"/>
      <c r="K1687" s="9"/>
    </row>
    <row r="1688" spans="1:11" x14ac:dyDescent="0.35">
      <c r="B1688" s="11"/>
      <c r="C1688" s="12"/>
      <c r="F1688" s="11"/>
      <c r="G1688" s="13"/>
      <c r="I1688" s="13"/>
      <c r="J1688" s="14"/>
    </row>
    <row r="1689" spans="1:11" x14ac:dyDescent="0.35">
      <c r="B1689" s="4"/>
      <c r="C1689" s="15"/>
      <c r="F1689" s="11"/>
      <c r="G1689" s="14"/>
      <c r="K1689" s="2"/>
    </row>
    <row r="1690" spans="1:11" x14ac:dyDescent="0.35">
      <c r="B1690" s="11"/>
      <c r="C1690" s="15"/>
      <c r="D1690" s="16"/>
      <c r="F1690" s="4"/>
      <c r="G1690" s="9"/>
    </row>
    <row r="1691" spans="1:11" x14ac:dyDescent="0.35">
      <c r="B1691" s="11"/>
      <c r="C1691" s="15"/>
      <c r="D1691" s="16"/>
      <c r="F1691" s="4"/>
      <c r="G1691" s="9"/>
    </row>
    <row r="1692" spans="1:11" x14ac:dyDescent="0.35">
      <c r="B1692" s="11"/>
      <c r="C1692" s="15"/>
      <c r="D1692" s="4"/>
      <c r="F1692" s="11"/>
      <c r="G1692" s="15"/>
    </row>
    <row r="1693" spans="1:11" x14ac:dyDescent="0.35">
      <c r="B1693" s="11"/>
      <c r="C1693" s="17"/>
      <c r="D1693" s="11"/>
    </row>
    <row r="1694" spans="1:11" x14ac:dyDescent="0.35">
      <c r="G1694" s="4"/>
      <c r="H1694" s="4"/>
    </row>
    <row r="1695" spans="1:11" x14ac:dyDescent="0.35">
      <c r="A1695" s="4"/>
      <c r="B1695" s="4"/>
      <c r="C1695" s="4"/>
      <c r="D1695" s="4"/>
      <c r="E1695" s="4"/>
      <c r="F1695" s="4"/>
      <c r="G1695" s="4"/>
      <c r="H1695" s="4"/>
    </row>
    <row r="1696" spans="1:11" x14ac:dyDescent="0.35">
      <c r="B1696" s="18"/>
      <c r="C1696" s="18"/>
      <c r="D1696" s="4"/>
      <c r="E1696" s="4"/>
      <c r="F1696" s="4"/>
      <c r="G1696" s="4"/>
      <c r="H1696" s="4"/>
      <c r="I1696" s="4"/>
    </row>
    <row r="1697" spans="1:11" x14ac:dyDescent="0.35">
      <c r="B1697" s="10"/>
      <c r="C1697" s="4"/>
      <c r="D1697" s="4"/>
      <c r="E1697" s="4"/>
      <c r="F1697" s="4"/>
      <c r="G1697" s="4"/>
      <c r="H1697" s="4"/>
      <c r="I1697" s="18"/>
    </row>
    <row r="1698" spans="1:11" x14ac:dyDescent="0.35">
      <c r="B1698" s="19"/>
      <c r="C1698" s="20"/>
      <c r="D1698" s="9"/>
      <c r="E1698" s="9"/>
      <c r="F1698" s="9"/>
      <c r="G1698" s="9"/>
      <c r="H1698" s="9"/>
      <c r="I1698" s="9"/>
    </row>
    <row r="1699" spans="1:11" x14ac:dyDescent="0.35">
      <c r="A1699" s="19"/>
      <c r="B1699" s="2"/>
      <c r="C1699" s="9"/>
      <c r="D1699" s="9"/>
      <c r="E1699" s="9"/>
      <c r="F1699" s="9"/>
      <c r="G1699" s="9"/>
      <c r="H1699" s="9"/>
    </row>
    <row r="1701" spans="1:11" x14ac:dyDescent="0.35">
      <c r="B1701" s="4"/>
      <c r="C1701" s="4"/>
      <c r="D1701" s="4"/>
      <c r="E1701" s="11"/>
      <c r="F1701" s="11"/>
      <c r="G1701" s="11"/>
      <c r="H1701" s="4"/>
      <c r="I1701" s="4"/>
      <c r="J1701" s="4"/>
      <c r="K1701" s="21"/>
    </row>
    <row r="1702" spans="1:11" x14ac:dyDescent="0.35">
      <c r="B1702" s="4"/>
      <c r="C1702" s="4"/>
      <c r="D1702" s="4"/>
      <c r="E1702" s="4"/>
      <c r="F1702" s="4"/>
      <c r="G1702" s="4"/>
      <c r="H1702" s="4"/>
      <c r="I1702" s="4"/>
      <c r="J1702" s="4"/>
      <c r="K1702" s="4"/>
    </row>
    <row r="1703" spans="1:11" x14ac:dyDescent="0.35">
      <c r="B1703" s="4"/>
      <c r="C1703" s="4"/>
      <c r="D1703" s="4"/>
      <c r="E1703" s="4"/>
      <c r="F1703" s="4"/>
      <c r="G1703" s="4"/>
      <c r="H1703" s="4"/>
      <c r="I1703" s="4"/>
      <c r="J1703" s="4"/>
      <c r="K1703" s="4"/>
    </row>
    <row r="1704" spans="1:11" x14ac:dyDescent="0.35">
      <c r="B1704" s="18"/>
      <c r="C1704" s="4"/>
      <c r="D1704" s="4"/>
      <c r="E1704" s="11"/>
      <c r="F1704" s="11"/>
      <c r="G1704" s="18"/>
      <c r="H1704" s="18"/>
      <c r="I1704" s="4"/>
      <c r="J1704" s="4"/>
      <c r="K1704" s="18"/>
    </row>
    <row r="1705" spans="1:11" x14ac:dyDescent="0.35">
      <c r="B1705" s="20"/>
      <c r="C1705" s="22"/>
      <c r="D1705" s="22"/>
      <c r="E1705" s="23"/>
      <c r="F1705" s="23"/>
      <c r="G1705" s="23"/>
      <c r="H1705" s="23"/>
      <c r="I1705" s="23"/>
      <c r="J1705" s="24"/>
      <c r="K1705" s="23"/>
    </row>
    <row r="1706" spans="1:11" x14ac:dyDescent="0.35">
      <c r="I1706" s="15"/>
      <c r="J1706" s="15"/>
    </row>
    <row r="1709" spans="1:11" x14ac:dyDescent="0.35">
      <c r="A1709" s="19"/>
      <c r="B1709" s="2"/>
      <c r="C1709" s="9"/>
      <c r="D1709" s="9"/>
      <c r="E1709" s="9"/>
      <c r="F1709" s="9"/>
      <c r="G1709" s="9"/>
      <c r="H1709" s="9"/>
    </row>
    <row r="1710" spans="1:11" x14ac:dyDescent="0.35">
      <c r="A1710" s="19"/>
      <c r="B1710" s="2"/>
      <c r="C1710" s="9"/>
      <c r="D1710" s="9"/>
      <c r="E1710" s="9"/>
      <c r="F1710" s="9"/>
      <c r="G1710" s="9"/>
      <c r="H1710" s="9"/>
    </row>
    <row r="1711" spans="1:11" x14ac:dyDescent="0.35">
      <c r="A1711" s="19"/>
      <c r="B1711" s="2"/>
      <c r="C1711" s="9"/>
      <c r="D1711" s="9"/>
      <c r="E1711" s="9"/>
      <c r="F1711" s="9"/>
      <c r="G1711" s="9"/>
      <c r="H1711" s="9"/>
    </row>
    <row r="1712" spans="1:11" x14ac:dyDescent="0.35">
      <c r="K1712" s="25"/>
    </row>
    <row r="1717" spans="1:11" x14ac:dyDescent="0.35">
      <c r="B1717" s="1"/>
      <c r="C1717" s="2"/>
      <c r="D1717" s="3"/>
      <c r="E1717" s="4"/>
      <c r="F1717" s="5"/>
      <c r="G1717" s="2"/>
      <c r="H1717" s="4"/>
      <c r="I1717" s="6"/>
      <c r="J1717" s="2"/>
      <c r="K1717" s="4"/>
    </row>
    <row r="1718" spans="1:11" x14ac:dyDescent="0.35">
      <c r="A1718" s="8"/>
      <c r="B1718" s="2"/>
      <c r="C1718" s="2"/>
      <c r="D1718" s="2"/>
      <c r="E1718" s="2"/>
      <c r="F1718" s="2"/>
      <c r="G1718" s="2"/>
      <c r="H1718" s="9"/>
      <c r="I1718" s="2"/>
      <c r="J1718" s="2"/>
      <c r="K1718" s="9"/>
    </row>
    <row r="1719" spans="1:11" x14ac:dyDescent="0.35">
      <c r="A1719" s="8"/>
      <c r="B1719" s="2"/>
      <c r="C1719" s="2"/>
      <c r="D1719" s="48"/>
      <c r="E1719" s="2"/>
      <c r="F1719" s="2"/>
      <c r="G1719" s="2"/>
      <c r="H1719" s="9"/>
      <c r="I1719" s="2"/>
      <c r="J1719" s="2"/>
      <c r="K1719" s="9"/>
    </row>
    <row r="1720" spans="1:11" x14ac:dyDescent="0.35">
      <c r="B1720" s="6"/>
      <c r="C1720" s="10"/>
      <c r="K1720" s="9"/>
    </row>
    <row r="1721" spans="1:11" x14ac:dyDescent="0.35">
      <c r="B1721" s="11"/>
      <c r="C1721" s="12"/>
      <c r="F1721" s="11"/>
      <c r="G1721" s="13"/>
      <c r="I1721" s="13"/>
      <c r="J1721" s="14"/>
    </row>
    <row r="1722" spans="1:11" x14ac:dyDescent="0.35">
      <c r="B1722" s="4"/>
      <c r="C1722" s="15"/>
      <c r="F1722" s="11"/>
      <c r="G1722" s="14"/>
      <c r="K1722" s="2"/>
    </row>
    <row r="1723" spans="1:11" x14ac:dyDescent="0.35">
      <c r="B1723" s="11"/>
      <c r="C1723" s="15"/>
      <c r="D1723" s="16"/>
      <c r="F1723" s="4"/>
      <c r="G1723" s="9"/>
    </row>
    <row r="1724" spans="1:11" x14ac:dyDescent="0.35">
      <c r="B1724" s="11"/>
      <c r="C1724" s="15"/>
      <c r="D1724" s="16"/>
      <c r="F1724" s="4"/>
      <c r="G1724" s="9"/>
    </row>
    <row r="1725" spans="1:11" x14ac:dyDescent="0.35">
      <c r="B1725" s="11"/>
      <c r="C1725" s="15"/>
      <c r="D1725" s="4"/>
      <c r="F1725" s="11"/>
      <c r="G1725" s="15"/>
    </row>
    <row r="1726" spans="1:11" x14ac:dyDescent="0.35">
      <c r="B1726" s="11"/>
      <c r="C1726" s="17"/>
      <c r="D1726" s="11"/>
    </row>
    <row r="1727" spans="1:11" x14ac:dyDescent="0.35">
      <c r="G1727" s="4"/>
      <c r="H1727" s="4"/>
    </row>
    <row r="1728" spans="1:11" x14ac:dyDescent="0.35">
      <c r="A1728" s="4"/>
      <c r="B1728" s="4"/>
      <c r="C1728" s="4"/>
      <c r="D1728" s="4"/>
      <c r="E1728" s="4"/>
      <c r="F1728" s="4"/>
      <c r="G1728" s="4"/>
      <c r="H1728" s="4"/>
    </row>
    <row r="1729" spans="1:11" x14ac:dyDescent="0.35">
      <c r="B1729" s="18"/>
      <c r="C1729" s="18"/>
      <c r="D1729" s="4"/>
      <c r="E1729" s="4"/>
      <c r="F1729" s="4"/>
      <c r="G1729" s="4"/>
      <c r="H1729" s="4"/>
      <c r="I1729" s="4"/>
    </row>
    <row r="1730" spans="1:11" x14ac:dyDescent="0.35">
      <c r="B1730" s="10"/>
      <c r="C1730" s="4"/>
      <c r="D1730" s="4"/>
      <c r="E1730" s="4"/>
      <c r="F1730" s="4"/>
      <c r="G1730" s="4"/>
      <c r="H1730" s="4"/>
      <c r="I1730" s="18"/>
    </row>
    <row r="1731" spans="1:11" x14ac:dyDescent="0.35">
      <c r="B1731" s="19"/>
      <c r="C1731" s="20"/>
      <c r="D1731" s="9"/>
      <c r="E1731" s="9"/>
      <c r="F1731" s="9"/>
      <c r="G1731" s="9"/>
      <c r="H1731" s="9"/>
      <c r="I1731" s="9"/>
    </row>
    <row r="1732" spans="1:11" x14ac:dyDescent="0.35">
      <c r="A1732" s="19"/>
      <c r="B1732" s="2"/>
      <c r="C1732" s="9"/>
      <c r="D1732" s="9"/>
      <c r="E1732" s="9"/>
      <c r="F1732" s="9"/>
      <c r="G1732" s="9"/>
      <c r="H1732" s="9"/>
    </row>
    <row r="1734" spans="1:11" x14ac:dyDescent="0.35">
      <c r="B1734" s="4"/>
      <c r="C1734" s="4"/>
      <c r="D1734" s="4"/>
      <c r="E1734" s="11"/>
      <c r="F1734" s="11"/>
      <c r="G1734" s="11"/>
      <c r="H1734" s="4"/>
      <c r="I1734" s="4"/>
      <c r="J1734" s="4"/>
      <c r="K1734" s="21"/>
    </row>
    <row r="1735" spans="1:11" x14ac:dyDescent="0.35">
      <c r="B1735" s="4"/>
      <c r="C1735" s="4"/>
      <c r="D1735" s="4"/>
      <c r="E1735" s="4"/>
      <c r="F1735" s="4"/>
      <c r="G1735" s="4"/>
      <c r="H1735" s="4"/>
      <c r="I1735" s="4"/>
      <c r="J1735" s="4"/>
      <c r="K1735" s="4"/>
    </row>
    <row r="1736" spans="1:11" x14ac:dyDescent="0.35">
      <c r="B1736" s="4"/>
      <c r="C1736" s="4"/>
      <c r="D1736" s="4"/>
      <c r="E1736" s="4"/>
      <c r="F1736" s="4"/>
      <c r="G1736" s="4"/>
      <c r="H1736" s="4"/>
      <c r="I1736" s="4"/>
      <c r="J1736" s="4"/>
      <c r="K1736" s="4"/>
    </row>
    <row r="1737" spans="1:11" x14ac:dyDescent="0.35">
      <c r="B1737" s="18"/>
      <c r="C1737" s="4"/>
      <c r="D1737" s="4"/>
      <c r="E1737" s="11"/>
      <c r="F1737" s="11"/>
      <c r="G1737" s="18"/>
      <c r="H1737" s="18"/>
      <c r="I1737" s="4"/>
      <c r="J1737" s="4"/>
      <c r="K1737" s="18"/>
    </row>
    <row r="1738" spans="1:11" x14ac:dyDescent="0.35">
      <c r="B1738" s="20"/>
      <c r="C1738" s="22"/>
      <c r="D1738" s="22"/>
      <c r="E1738" s="23"/>
      <c r="F1738" s="23"/>
      <c r="G1738" s="23"/>
      <c r="H1738" s="23"/>
      <c r="I1738" s="23"/>
      <c r="J1738" s="24"/>
      <c r="K1738" s="23"/>
    </row>
    <row r="1739" spans="1:11" x14ac:dyDescent="0.35">
      <c r="I1739" s="15"/>
      <c r="J1739" s="15"/>
    </row>
    <row r="1742" spans="1:11" x14ac:dyDescent="0.35">
      <c r="A1742" s="19"/>
      <c r="B1742" s="2"/>
      <c r="C1742" s="9"/>
      <c r="D1742" s="9"/>
      <c r="E1742" s="9"/>
      <c r="F1742" s="9"/>
      <c r="G1742" s="9"/>
      <c r="H1742" s="9"/>
    </row>
    <row r="1743" spans="1:11" x14ac:dyDescent="0.35">
      <c r="A1743" s="19"/>
      <c r="B1743" s="2"/>
      <c r="C1743" s="9"/>
      <c r="D1743" s="9"/>
      <c r="E1743" s="9"/>
      <c r="F1743" s="9"/>
      <c r="G1743" s="9"/>
      <c r="H1743" s="9"/>
    </row>
    <row r="1744" spans="1:11" x14ac:dyDescent="0.35">
      <c r="A1744" s="19"/>
      <c r="B1744" s="2"/>
      <c r="C1744" s="9"/>
      <c r="D1744" s="9"/>
      <c r="E1744" s="9"/>
      <c r="F1744" s="9"/>
      <c r="G1744" s="9"/>
      <c r="H1744" s="9"/>
    </row>
    <row r="1745" spans="1:11" x14ac:dyDescent="0.35">
      <c r="K1745" s="25"/>
    </row>
    <row r="1750" spans="1:11" x14ac:dyDescent="0.35">
      <c r="B1750" s="1"/>
      <c r="C1750" s="2"/>
      <c r="D1750" s="3"/>
      <c r="E1750" s="4"/>
      <c r="F1750" s="5"/>
      <c r="G1750" s="2"/>
      <c r="H1750" s="4"/>
      <c r="I1750" s="6"/>
      <c r="J1750" s="2"/>
      <c r="K1750" s="4"/>
    </row>
    <row r="1751" spans="1:11" x14ac:dyDescent="0.35">
      <c r="A1751" s="8"/>
      <c r="B1751" s="2"/>
      <c r="C1751" s="2"/>
      <c r="D1751" s="2"/>
      <c r="E1751" s="2"/>
      <c r="F1751" s="2"/>
      <c r="G1751" s="2"/>
      <c r="H1751" s="9"/>
      <c r="I1751" s="2"/>
      <c r="J1751" s="2"/>
      <c r="K1751" s="9"/>
    </row>
    <row r="1752" spans="1:11" x14ac:dyDescent="0.35">
      <c r="A1752" s="8"/>
      <c r="B1752" s="2"/>
      <c r="C1752" s="2"/>
      <c r="D1752" s="48"/>
      <c r="E1752" s="2"/>
      <c r="F1752" s="2"/>
      <c r="G1752" s="2"/>
      <c r="H1752" s="9"/>
      <c r="I1752" s="2"/>
      <c r="J1752" s="2"/>
      <c r="K1752" s="9"/>
    </row>
    <row r="1753" spans="1:11" x14ac:dyDescent="0.35">
      <c r="B1753" s="6"/>
      <c r="C1753" s="10"/>
      <c r="K1753" s="9"/>
    </row>
    <row r="1754" spans="1:11" x14ac:dyDescent="0.35">
      <c r="B1754" s="11"/>
      <c r="C1754" s="12"/>
      <c r="F1754" s="11"/>
      <c r="G1754" s="13"/>
      <c r="I1754" s="13"/>
      <c r="J1754" s="14"/>
    </row>
    <row r="1755" spans="1:11" x14ac:dyDescent="0.35">
      <c r="B1755" s="4"/>
      <c r="C1755" s="15"/>
      <c r="F1755" s="11"/>
      <c r="G1755" s="14"/>
      <c r="K1755" s="2"/>
    </row>
    <row r="1756" spans="1:11" x14ac:dyDescent="0.35">
      <c r="B1756" s="11"/>
      <c r="C1756" s="15"/>
      <c r="D1756" s="16"/>
      <c r="F1756" s="4"/>
      <c r="G1756" s="9"/>
    </row>
    <row r="1757" spans="1:11" x14ac:dyDescent="0.35">
      <c r="B1757" s="11"/>
      <c r="C1757" s="15"/>
      <c r="D1757" s="50"/>
      <c r="F1757" s="4"/>
      <c r="G1757" s="9"/>
    </row>
    <row r="1758" spans="1:11" x14ac:dyDescent="0.35">
      <c r="B1758" s="11"/>
      <c r="C1758" s="15"/>
      <c r="D1758" s="4"/>
      <c r="F1758" s="11"/>
      <c r="G1758" s="15"/>
    </row>
    <row r="1759" spans="1:11" x14ac:dyDescent="0.35">
      <c r="B1759" s="11"/>
      <c r="C1759" s="17"/>
      <c r="D1759" s="11"/>
    </row>
    <row r="1760" spans="1:11" x14ac:dyDescent="0.35">
      <c r="G1760" s="4"/>
      <c r="H1760" s="4"/>
    </row>
    <row r="1761" spans="1:11" x14ac:dyDescent="0.35">
      <c r="A1761" s="4"/>
      <c r="B1761" s="4"/>
      <c r="C1761" s="4"/>
      <c r="D1761" s="4"/>
      <c r="E1761" s="4"/>
      <c r="F1761" s="4"/>
      <c r="G1761" s="4"/>
      <c r="H1761" s="4"/>
    </row>
    <row r="1762" spans="1:11" x14ac:dyDescent="0.35">
      <c r="B1762" s="18"/>
      <c r="C1762" s="18"/>
      <c r="D1762" s="4"/>
      <c r="E1762" s="4"/>
      <c r="F1762" s="4"/>
      <c r="G1762" s="4"/>
      <c r="H1762" s="4"/>
      <c r="I1762" s="4"/>
    </row>
    <row r="1763" spans="1:11" x14ac:dyDescent="0.35">
      <c r="B1763" s="10"/>
      <c r="C1763" s="4"/>
      <c r="D1763" s="4"/>
      <c r="E1763" s="4"/>
      <c r="F1763" s="4"/>
      <c r="G1763" s="4"/>
      <c r="H1763" s="4"/>
      <c r="I1763" s="18"/>
    </row>
    <row r="1764" spans="1:11" x14ac:dyDescent="0.35">
      <c r="B1764" s="19"/>
      <c r="C1764" s="20"/>
      <c r="D1764" s="9"/>
      <c r="E1764" s="9"/>
      <c r="F1764" s="9"/>
      <c r="G1764" s="9"/>
      <c r="H1764" s="9"/>
      <c r="I1764" s="9"/>
    </row>
    <row r="1765" spans="1:11" x14ac:dyDescent="0.35">
      <c r="A1765" s="19"/>
      <c r="B1765" s="2"/>
      <c r="C1765" s="9"/>
      <c r="D1765" s="9"/>
      <c r="E1765" s="9"/>
      <c r="F1765" s="9"/>
      <c r="G1765" s="9"/>
      <c r="H1765" s="9"/>
    </row>
    <row r="1767" spans="1:11" x14ac:dyDescent="0.35">
      <c r="B1767" s="4"/>
      <c r="C1767" s="4"/>
      <c r="D1767" s="4"/>
      <c r="E1767" s="11"/>
      <c r="F1767" s="11"/>
      <c r="G1767" s="11"/>
      <c r="H1767" s="4"/>
      <c r="I1767" s="4"/>
      <c r="J1767" s="4"/>
      <c r="K1767" s="21"/>
    </row>
    <row r="1768" spans="1:11" x14ac:dyDescent="0.35">
      <c r="B1768" s="4"/>
      <c r="C1768" s="4"/>
      <c r="D1768" s="4"/>
      <c r="E1768" s="4"/>
      <c r="F1768" s="4"/>
      <c r="G1768" s="4"/>
      <c r="H1768" s="4"/>
      <c r="I1768" s="4"/>
      <c r="J1768" s="4"/>
      <c r="K1768" s="4"/>
    </row>
    <row r="1769" spans="1:11" x14ac:dyDescent="0.35">
      <c r="B1769" s="4"/>
      <c r="C1769" s="4"/>
      <c r="D1769" s="4"/>
      <c r="E1769" s="4"/>
      <c r="F1769" s="4"/>
      <c r="G1769" s="4"/>
      <c r="H1769" s="4"/>
      <c r="I1769" s="4"/>
      <c r="J1769" s="4"/>
      <c r="K1769" s="4"/>
    </row>
    <row r="1770" spans="1:11" x14ac:dyDescent="0.35">
      <c r="B1770" s="18"/>
      <c r="C1770" s="4"/>
      <c r="D1770" s="4"/>
      <c r="E1770" s="11"/>
      <c r="F1770" s="11"/>
      <c r="G1770" s="18"/>
      <c r="H1770" s="18"/>
      <c r="I1770" s="4"/>
      <c r="J1770" s="4"/>
      <c r="K1770" s="18"/>
    </row>
    <row r="1771" spans="1:11" x14ac:dyDescent="0.35">
      <c r="B1771" s="20"/>
      <c r="C1771" s="22"/>
      <c r="D1771" s="22"/>
      <c r="E1771" s="23"/>
      <c r="F1771" s="23"/>
      <c r="G1771" s="23"/>
      <c r="H1771" s="23"/>
      <c r="I1771" s="23"/>
      <c r="J1771" s="24"/>
      <c r="K1771" s="23"/>
    </row>
    <row r="1772" spans="1:11" x14ac:dyDescent="0.35">
      <c r="I1772" s="15"/>
      <c r="J1772" s="15"/>
    </row>
    <row r="1775" spans="1:11" x14ac:dyDescent="0.35">
      <c r="A1775" s="19"/>
      <c r="B1775" s="2"/>
      <c r="C1775" s="9"/>
      <c r="D1775" s="9"/>
      <c r="E1775" s="9"/>
      <c r="F1775" s="9"/>
      <c r="G1775" s="9"/>
      <c r="H1775" s="9"/>
    </row>
    <row r="1776" spans="1:11" x14ac:dyDescent="0.35">
      <c r="A1776" s="19"/>
      <c r="B1776" s="2"/>
      <c r="C1776" s="9"/>
      <c r="D1776" s="9"/>
      <c r="E1776" s="9"/>
      <c r="F1776" s="9"/>
      <c r="G1776" s="9"/>
      <c r="H1776" s="9"/>
    </row>
    <row r="1777" spans="1:11" x14ac:dyDescent="0.35">
      <c r="A1777" s="19"/>
      <c r="B1777" s="2"/>
      <c r="C1777" s="9"/>
      <c r="D1777" s="9"/>
      <c r="E1777" s="9"/>
      <c r="F1777" s="9"/>
      <c r="G1777" s="9"/>
      <c r="H1777" s="9"/>
    </row>
    <row r="1778" spans="1:11" x14ac:dyDescent="0.35">
      <c r="K1778" s="25"/>
    </row>
    <row r="1783" spans="1:11" x14ac:dyDescent="0.35">
      <c r="B1783" s="1"/>
      <c r="C1783" s="2"/>
      <c r="D1783" s="3"/>
      <c r="E1783" s="4"/>
      <c r="F1783" s="5"/>
      <c r="G1783" s="2"/>
      <c r="H1783" s="4"/>
      <c r="I1783" s="6"/>
      <c r="J1783" s="2"/>
      <c r="K1783" s="4"/>
    </row>
    <row r="1784" spans="1:11" x14ac:dyDescent="0.35">
      <c r="A1784" s="8"/>
      <c r="B1784" s="2"/>
      <c r="C1784" s="2"/>
      <c r="D1784" s="2"/>
      <c r="E1784" s="2"/>
      <c r="F1784" s="2"/>
      <c r="G1784" s="2"/>
      <c r="H1784" s="9"/>
      <c r="I1784" s="2"/>
      <c r="J1784" s="2"/>
      <c r="K1784" s="9"/>
    </row>
    <row r="1785" spans="1:11" x14ac:dyDescent="0.35">
      <c r="A1785" s="8"/>
      <c r="B1785" s="2"/>
      <c r="C1785" s="2"/>
      <c r="D1785" s="48"/>
      <c r="E1785" s="2"/>
      <c r="F1785" s="2"/>
      <c r="G1785" s="2"/>
      <c r="H1785" s="9"/>
      <c r="I1785" s="2"/>
      <c r="J1785" s="2"/>
      <c r="K1785" s="9"/>
    </row>
    <row r="1786" spans="1:11" x14ac:dyDescent="0.35">
      <c r="B1786" s="6"/>
      <c r="C1786" s="10"/>
      <c r="K1786" s="9"/>
    </row>
    <row r="1787" spans="1:11" x14ac:dyDescent="0.35">
      <c r="B1787" s="11"/>
      <c r="C1787" s="12"/>
      <c r="F1787" s="11"/>
      <c r="G1787" s="13"/>
      <c r="I1787" s="13"/>
      <c r="J1787" s="14"/>
    </row>
    <row r="1788" spans="1:11" x14ac:dyDescent="0.35">
      <c r="B1788" s="4"/>
      <c r="C1788" s="15"/>
      <c r="F1788" s="11"/>
      <c r="G1788" s="14"/>
      <c r="K1788" s="2"/>
    </row>
    <row r="1789" spans="1:11" x14ac:dyDescent="0.35">
      <c r="B1789" s="11"/>
      <c r="C1789" s="15"/>
      <c r="D1789" s="51"/>
      <c r="F1789" s="4"/>
      <c r="G1789" s="9"/>
    </row>
    <row r="1790" spans="1:11" x14ac:dyDescent="0.35">
      <c r="B1790" s="11"/>
      <c r="C1790" s="15"/>
      <c r="D1790" s="50"/>
      <c r="F1790" s="4"/>
      <c r="G1790" s="9"/>
    </row>
    <row r="1791" spans="1:11" x14ac:dyDescent="0.35">
      <c r="B1791" s="11"/>
      <c r="C1791" s="15"/>
      <c r="D1791" s="4"/>
      <c r="F1791" s="11"/>
      <c r="G1791" s="15"/>
    </row>
    <row r="1792" spans="1:11" x14ac:dyDescent="0.35">
      <c r="B1792" s="11"/>
      <c r="C1792" s="17"/>
      <c r="D1792" s="11"/>
    </row>
    <row r="1793" spans="1:11" x14ac:dyDescent="0.35">
      <c r="G1793" s="4"/>
      <c r="H1793" s="4"/>
    </row>
    <row r="1794" spans="1:11" x14ac:dyDescent="0.35">
      <c r="A1794" s="4"/>
      <c r="B1794" s="4"/>
      <c r="C1794" s="4"/>
      <c r="D1794" s="4"/>
      <c r="E1794" s="4"/>
      <c r="F1794" s="4"/>
      <c r="G1794" s="4"/>
      <c r="H1794" s="4"/>
    </row>
    <row r="1795" spans="1:11" x14ac:dyDescent="0.35">
      <c r="B1795" s="18"/>
      <c r="C1795" s="18"/>
      <c r="D1795" s="4"/>
      <c r="E1795" s="4"/>
      <c r="F1795" s="4"/>
      <c r="G1795" s="4"/>
      <c r="H1795" s="4"/>
      <c r="I1795" s="4"/>
    </row>
    <row r="1796" spans="1:11" x14ac:dyDescent="0.35">
      <c r="B1796" s="10"/>
      <c r="C1796" s="4"/>
      <c r="D1796" s="4"/>
      <c r="E1796" s="4"/>
      <c r="F1796" s="4"/>
      <c r="G1796" s="4"/>
      <c r="H1796" s="4"/>
      <c r="I1796" s="18"/>
    </row>
    <row r="1797" spans="1:11" x14ac:dyDescent="0.35">
      <c r="B1797" s="19"/>
      <c r="C1797" s="20"/>
      <c r="D1797" s="9"/>
      <c r="E1797" s="9"/>
      <c r="F1797" s="9"/>
      <c r="G1797" s="9"/>
      <c r="H1797" s="9"/>
      <c r="I1797" s="9"/>
    </row>
    <row r="1798" spans="1:11" x14ac:dyDescent="0.35">
      <c r="A1798" s="19"/>
      <c r="B1798" s="2"/>
      <c r="C1798" s="9"/>
      <c r="D1798" s="9"/>
      <c r="E1798" s="9"/>
      <c r="F1798" s="9"/>
      <c r="G1798" s="9"/>
      <c r="H1798" s="9"/>
    </row>
    <row r="1800" spans="1:11" x14ac:dyDescent="0.35">
      <c r="B1800" s="4"/>
      <c r="C1800" s="4"/>
      <c r="D1800" s="4"/>
      <c r="E1800" s="11"/>
      <c r="F1800" s="11"/>
      <c r="G1800" s="11"/>
      <c r="H1800" s="4"/>
      <c r="I1800" s="4"/>
      <c r="J1800" s="4"/>
      <c r="K1800" s="21"/>
    </row>
    <row r="1801" spans="1:11" x14ac:dyDescent="0.35">
      <c r="B1801" s="4"/>
      <c r="C1801" s="4"/>
      <c r="D1801" s="4"/>
      <c r="E1801" s="4"/>
      <c r="F1801" s="4"/>
      <c r="G1801" s="4"/>
      <c r="H1801" s="4"/>
      <c r="I1801" s="4"/>
      <c r="J1801" s="4"/>
      <c r="K1801" s="4"/>
    </row>
    <row r="1802" spans="1:11" x14ac:dyDescent="0.35">
      <c r="B1802" s="4"/>
      <c r="C1802" s="4"/>
      <c r="D1802" s="4"/>
      <c r="E1802" s="4"/>
      <c r="F1802" s="4"/>
      <c r="G1802" s="4"/>
      <c r="H1802" s="4"/>
      <c r="I1802" s="4"/>
      <c r="J1802" s="4"/>
      <c r="K1802" s="4"/>
    </row>
    <row r="1803" spans="1:11" x14ac:dyDescent="0.35">
      <c r="B1803" s="18"/>
      <c r="C1803" s="4"/>
      <c r="D1803" s="4"/>
      <c r="E1803" s="11"/>
      <c r="F1803" s="11"/>
      <c r="G1803" s="18"/>
      <c r="H1803" s="18"/>
      <c r="I1803" s="4"/>
      <c r="J1803" s="4"/>
      <c r="K1803" s="18"/>
    </row>
    <row r="1804" spans="1:11" x14ac:dyDescent="0.35">
      <c r="B1804" s="20"/>
      <c r="C1804" s="22"/>
      <c r="D1804" s="22"/>
      <c r="E1804" s="23"/>
      <c r="F1804" s="23"/>
      <c r="G1804" s="23"/>
      <c r="H1804" s="23"/>
      <c r="I1804" s="23"/>
      <c r="J1804" s="24"/>
      <c r="K1804" s="23"/>
    </row>
    <row r="1805" spans="1:11" x14ac:dyDescent="0.35">
      <c r="I1805" s="15"/>
      <c r="J1805" s="15"/>
    </row>
    <row r="1808" spans="1:11" x14ac:dyDescent="0.35">
      <c r="A1808" s="19"/>
      <c r="B1808" s="2"/>
      <c r="C1808" s="9"/>
      <c r="D1808" s="9"/>
      <c r="E1808" s="9"/>
      <c r="F1808" s="9"/>
      <c r="G1808" s="9"/>
      <c r="H1808" s="9"/>
    </row>
    <row r="1809" spans="1:11" x14ac:dyDescent="0.35">
      <c r="A1809" s="19"/>
      <c r="B1809" s="2"/>
      <c r="C1809" s="9"/>
      <c r="D1809" s="9"/>
      <c r="E1809" s="9"/>
      <c r="F1809" s="9"/>
      <c r="G1809" s="9"/>
      <c r="H1809" s="9"/>
    </row>
    <row r="1810" spans="1:11" x14ac:dyDescent="0.35">
      <c r="A1810" s="19"/>
      <c r="B1810" s="2"/>
      <c r="C1810" s="9"/>
      <c r="D1810" s="9"/>
      <c r="E1810" s="9"/>
      <c r="F1810" s="9"/>
      <c r="G1810" s="9"/>
      <c r="H1810" s="9"/>
    </row>
    <row r="1811" spans="1:11" x14ac:dyDescent="0.35">
      <c r="K1811" s="25"/>
    </row>
    <row r="1816" spans="1:11" x14ac:dyDescent="0.35">
      <c r="B1816" s="1"/>
      <c r="C1816" s="2"/>
      <c r="D1816" s="3"/>
      <c r="E1816" s="4"/>
      <c r="F1816" s="5"/>
      <c r="G1816" s="2"/>
      <c r="H1816" s="4"/>
      <c r="I1816" s="6"/>
      <c r="J1816" s="2"/>
      <c r="K1816" s="4"/>
    </row>
    <row r="1817" spans="1:11" x14ac:dyDescent="0.35">
      <c r="A1817" s="8"/>
      <c r="B1817" s="2"/>
      <c r="C1817" s="2"/>
      <c r="D1817" s="2"/>
      <c r="E1817" s="2"/>
      <c r="F1817" s="2"/>
      <c r="G1817" s="2"/>
      <c r="H1817" s="9"/>
      <c r="I1817" s="2"/>
      <c r="J1817" s="2"/>
      <c r="K1817" s="9"/>
    </row>
    <row r="1818" spans="1:11" x14ac:dyDescent="0.35">
      <c r="A1818" s="8"/>
      <c r="B1818" s="2"/>
      <c r="C1818" s="2"/>
      <c r="D1818" s="48"/>
      <c r="E1818" s="2"/>
      <c r="F1818" s="2"/>
      <c r="G1818" s="2"/>
      <c r="H1818" s="9"/>
      <c r="I1818" s="2"/>
      <c r="J1818" s="2"/>
      <c r="K1818" s="9"/>
    </row>
    <row r="1819" spans="1:11" x14ac:dyDescent="0.35">
      <c r="B1819" s="6"/>
      <c r="C1819" s="10"/>
      <c r="K1819" s="9"/>
    </row>
    <row r="1820" spans="1:11" x14ac:dyDescent="0.35">
      <c r="B1820" s="11"/>
      <c r="C1820" s="12"/>
      <c r="F1820" s="11"/>
      <c r="G1820" s="13"/>
      <c r="I1820" s="13"/>
      <c r="J1820" s="14"/>
    </row>
    <row r="1821" spans="1:11" x14ac:dyDescent="0.35">
      <c r="B1821" s="4"/>
      <c r="C1821" s="15"/>
      <c r="F1821" s="11"/>
      <c r="G1821" s="14"/>
      <c r="K1821" s="2"/>
    </row>
    <row r="1822" spans="1:11" x14ac:dyDescent="0.35">
      <c r="B1822" s="11"/>
      <c r="C1822" s="15"/>
      <c r="D1822" s="51"/>
      <c r="F1822" s="4"/>
      <c r="G1822" s="9"/>
    </row>
    <row r="1823" spans="1:11" x14ac:dyDescent="0.35">
      <c r="B1823" s="11"/>
      <c r="C1823" s="15"/>
      <c r="D1823" s="50"/>
      <c r="F1823" s="4"/>
      <c r="G1823" s="9"/>
    </row>
    <row r="1824" spans="1:11" x14ac:dyDescent="0.35">
      <c r="B1824" s="11"/>
      <c r="C1824" s="15"/>
      <c r="D1824" s="4"/>
      <c r="F1824" s="11"/>
      <c r="G1824" s="15"/>
    </row>
    <row r="1825" spans="1:11" x14ac:dyDescent="0.35">
      <c r="B1825" s="11"/>
      <c r="C1825" s="17"/>
      <c r="D1825" s="11"/>
    </row>
    <row r="1826" spans="1:11" x14ac:dyDescent="0.35">
      <c r="G1826" s="4"/>
      <c r="H1826" s="4"/>
    </row>
    <row r="1827" spans="1:11" x14ac:dyDescent="0.35">
      <c r="A1827" s="4"/>
      <c r="B1827" s="4"/>
      <c r="C1827" s="4"/>
      <c r="D1827" s="4"/>
      <c r="E1827" s="4"/>
      <c r="F1827" s="4"/>
      <c r="G1827" s="4"/>
      <c r="H1827" s="4"/>
    </row>
    <row r="1828" spans="1:11" x14ac:dyDescent="0.35">
      <c r="B1828" s="18"/>
      <c r="C1828" s="18"/>
      <c r="D1828" s="4"/>
      <c r="E1828" s="4"/>
      <c r="F1828" s="4"/>
      <c r="G1828" s="4"/>
      <c r="H1828" s="4"/>
      <c r="I1828" s="4"/>
    </row>
    <row r="1829" spans="1:11" x14ac:dyDescent="0.35">
      <c r="B1829" s="10"/>
      <c r="C1829" s="4"/>
      <c r="D1829" s="4"/>
      <c r="E1829" s="4"/>
      <c r="F1829" s="4"/>
      <c r="G1829" s="4"/>
      <c r="H1829" s="4"/>
      <c r="I1829" s="18"/>
    </row>
    <row r="1830" spans="1:11" x14ac:dyDescent="0.35">
      <c r="B1830" s="19"/>
      <c r="C1830" s="20"/>
      <c r="D1830" s="9"/>
      <c r="E1830" s="9"/>
      <c r="F1830" s="9"/>
      <c r="G1830" s="9"/>
      <c r="H1830" s="9"/>
      <c r="I1830" s="9"/>
    </row>
    <row r="1831" spans="1:11" x14ac:dyDescent="0.35">
      <c r="A1831" s="19"/>
      <c r="B1831" s="2"/>
      <c r="C1831" s="9"/>
      <c r="D1831" s="9"/>
      <c r="E1831" s="9"/>
      <c r="F1831" s="9"/>
      <c r="G1831" s="9"/>
      <c r="H1831" s="9"/>
    </row>
    <row r="1833" spans="1:11" x14ac:dyDescent="0.35">
      <c r="B1833" s="4"/>
      <c r="C1833" s="4"/>
      <c r="D1833" s="4"/>
      <c r="E1833" s="11"/>
      <c r="F1833" s="11"/>
      <c r="G1833" s="11"/>
      <c r="H1833" s="4"/>
      <c r="I1833" s="4"/>
      <c r="J1833" s="4"/>
      <c r="K1833" s="21"/>
    </row>
    <row r="1834" spans="1:11" x14ac:dyDescent="0.35">
      <c r="B1834" s="4"/>
      <c r="C1834" s="4"/>
      <c r="D1834" s="4"/>
      <c r="E1834" s="4"/>
      <c r="F1834" s="4"/>
      <c r="G1834" s="4"/>
      <c r="H1834" s="4"/>
      <c r="I1834" s="4"/>
      <c r="J1834" s="4"/>
      <c r="K1834" s="4"/>
    </row>
    <row r="1835" spans="1:11" x14ac:dyDescent="0.35">
      <c r="B1835" s="4"/>
      <c r="C1835" s="4"/>
      <c r="D1835" s="4"/>
      <c r="E1835" s="4"/>
      <c r="F1835" s="4"/>
      <c r="G1835" s="4"/>
      <c r="H1835" s="4"/>
      <c r="I1835" s="4"/>
      <c r="J1835" s="4"/>
      <c r="K1835" s="4"/>
    </row>
    <row r="1836" spans="1:11" x14ac:dyDescent="0.35">
      <c r="B1836" s="18"/>
      <c r="C1836" s="4"/>
      <c r="D1836" s="4"/>
      <c r="E1836" s="11"/>
      <c r="F1836" s="11"/>
      <c r="G1836" s="18"/>
      <c r="H1836" s="18"/>
      <c r="I1836" s="4"/>
      <c r="J1836" s="4"/>
      <c r="K1836" s="18"/>
    </row>
    <row r="1837" spans="1:11" x14ac:dyDescent="0.35">
      <c r="B1837" s="20"/>
      <c r="C1837" s="22"/>
      <c r="D1837" s="22"/>
      <c r="E1837" s="23"/>
      <c r="F1837" s="23"/>
      <c r="G1837" s="23"/>
      <c r="H1837" s="23"/>
      <c r="I1837" s="23"/>
      <c r="J1837" s="24"/>
      <c r="K1837" s="23"/>
    </row>
    <row r="1838" spans="1:11" x14ac:dyDescent="0.35">
      <c r="I1838" s="15"/>
      <c r="J1838" s="15"/>
    </row>
    <row r="1841" spans="1:11" x14ac:dyDescent="0.35">
      <c r="A1841" s="19"/>
      <c r="B1841" s="2"/>
      <c r="C1841" s="9"/>
      <c r="D1841" s="9"/>
      <c r="E1841" s="9"/>
      <c r="F1841" s="9"/>
      <c r="G1841" s="9"/>
      <c r="H1841" s="9"/>
    </row>
    <row r="1842" spans="1:11" x14ac:dyDescent="0.35">
      <c r="A1842" s="19"/>
      <c r="B1842" s="2"/>
      <c r="C1842" s="9"/>
      <c r="D1842" s="9"/>
      <c r="E1842" s="9"/>
      <c r="F1842" s="9"/>
      <c r="G1842" s="9"/>
      <c r="H1842" s="9"/>
    </row>
    <row r="1843" spans="1:11" x14ac:dyDescent="0.35">
      <c r="A1843" s="19"/>
      <c r="B1843" s="2"/>
      <c r="C1843" s="9"/>
      <c r="D1843" s="9"/>
      <c r="E1843" s="9"/>
      <c r="F1843" s="9"/>
      <c r="G1843" s="9"/>
      <c r="H1843" s="9"/>
    </row>
    <row r="1844" spans="1:11" x14ac:dyDescent="0.35">
      <c r="K1844" s="25"/>
    </row>
    <row r="1849" spans="1:11" x14ac:dyDescent="0.35">
      <c r="B1849" s="1"/>
      <c r="C1849" s="2"/>
      <c r="D1849" s="3"/>
      <c r="E1849" s="4"/>
      <c r="F1849" s="5"/>
      <c r="G1849" s="2"/>
      <c r="H1849" s="4"/>
      <c r="I1849" s="6"/>
      <c r="J1849" s="2"/>
      <c r="K1849" s="4"/>
    </row>
    <row r="1850" spans="1:11" x14ac:dyDescent="0.35">
      <c r="A1850" s="8"/>
      <c r="B1850" s="2"/>
      <c r="C1850" s="2"/>
      <c r="D1850" s="2"/>
      <c r="E1850" s="2"/>
      <c r="F1850" s="2"/>
      <c r="G1850" s="2"/>
      <c r="H1850" s="9"/>
      <c r="I1850" s="2"/>
      <c r="J1850" s="2"/>
      <c r="K1850" s="9"/>
    </row>
    <row r="1851" spans="1:11" x14ac:dyDescent="0.35">
      <c r="A1851" s="8"/>
      <c r="B1851" s="2"/>
      <c r="C1851" s="2"/>
      <c r="D1851" s="48"/>
      <c r="E1851" s="2"/>
      <c r="F1851" s="2"/>
      <c r="G1851" s="2"/>
      <c r="H1851" s="9"/>
      <c r="I1851" s="2"/>
      <c r="J1851" s="2"/>
      <c r="K1851" s="9"/>
    </row>
    <row r="1852" spans="1:11" x14ac:dyDescent="0.35">
      <c r="B1852" s="6"/>
      <c r="C1852" s="10"/>
      <c r="K1852" s="9"/>
    </row>
    <row r="1853" spans="1:11" x14ac:dyDescent="0.35">
      <c r="B1853" s="11"/>
      <c r="C1853" s="12"/>
      <c r="F1853" s="11"/>
      <c r="G1853" s="13"/>
      <c r="I1853" s="13"/>
      <c r="J1853" s="14"/>
    </row>
    <row r="1854" spans="1:11" x14ac:dyDescent="0.35">
      <c r="B1854" s="4"/>
      <c r="C1854" s="15"/>
      <c r="F1854" s="11"/>
      <c r="G1854" s="14"/>
      <c r="K1854" s="2"/>
    </row>
    <row r="1855" spans="1:11" x14ac:dyDescent="0.35">
      <c r="B1855" s="11"/>
      <c r="C1855" s="15"/>
      <c r="D1855" s="51"/>
      <c r="F1855" s="4"/>
      <c r="G1855" s="9"/>
    </row>
    <row r="1856" spans="1:11" x14ac:dyDescent="0.35">
      <c r="B1856" s="11"/>
      <c r="C1856" s="15"/>
      <c r="D1856" s="50"/>
      <c r="F1856" s="4"/>
      <c r="G1856" s="9"/>
    </row>
    <row r="1857" spans="1:11" x14ac:dyDescent="0.35">
      <c r="B1857" s="11"/>
      <c r="C1857" s="15"/>
      <c r="D1857" s="4"/>
      <c r="F1857" s="11"/>
      <c r="G1857" s="15"/>
    </row>
    <row r="1858" spans="1:11" x14ac:dyDescent="0.35">
      <c r="B1858" s="11"/>
      <c r="C1858" s="17"/>
      <c r="D1858" s="11"/>
    </row>
    <row r="1859" spans="1:11" x14ac:dyDescent="0.35">
      <c r="G1859" s="4"/>
      <c r="H1859" s="4"/>
    </row>
    <row r="1860" spans="1:11" x14ac:dyDescent="0.35">
      <c r="A1860" s="4"/>
      <c r="B1860" s="4"/>
      <c r="C1860" s="4"/>
      <c r="D1860" s="4"/>
      <c r="E1860" s="4"/>
      <c r="F1860" s="4"/>
      <c r="G1860" s="4"/>
      <c r="H1860" s="4"/>
    </row>
    <row r="1861" spans="1:11" x14ac:dyDescent="0.35">
      <c r="B1861" s="18"/>
      <c r="C1861" s="18"/>
      <c r="D1861" s="4"/>
      <c r="E1861" s="4"/>
      <c r="F1861" s="4"/>
      <c r="G1861" s="4"/>
      <c r="H1861" s="4"/>
      <c r="I1861" s="4"/>
    </row>
    <row r="1862" spans="1:11" x14ac:dyDescent="0.35">
      <c r="B1862" s="10"/>
      <c r="C1862" s="4"/>
      <c r="D1862" s="4"/>
      <c r="E1862" s="4"/>
      <c r="F1862" s="4"/>
      <c r="G1862" s="4"/>
      <c r="H1862" s="4"/>
      <c r="I1862" s="18"/>
    </row>
    <row r="1863" spans="1:11" x14ac:dyDescent="0.35">
      <c r="B1863" s="19"/>
      <c r="C1863" s="20"/>
      <c r="D1863" s="9"/>
      <c r="E1863" s="9"/>
      <c r="F1863" s="9"/>
      <c r="G1863" s="9"/>
      <c r="H1863" s="9"/>
      <c r="I1863" s="9"/>
    </row>
    <row r="1864" spans="1:11" x14ac:dyDescent="0.35">
      <c r="A1864" s="19"/>
      <c r="B1864" s="2"/>
      <c r="C1864" s="9"/>
      <c r="D1864" s="9"/>
      <c r="E1864" s="9"/>
      <c r="F1864" s="9"/>
      <c r="G1864" s="9"/>
      <c r="H1864" s="9"/>
    </row>
    <row r="1866" spans="1:11" x14ac:dyDescent="0.35">
      <c r="B1866" s="4"/>
      <c r="C1866" s="4"/>
      <c r="D1866" s="4"/>
      <c r="E1866" s="11"/>
      <c r="F1866" s="11"/>
      <c r="G1866" s="11"/>
      <c r="H1866" s="4"/>
      <c r="I1866" s="4"/>
      <c r="J1866" s="4"/>
      <c r="K1866" s="21"/>
    </row>
    <row r="1867" spans="1:11" x14ac:dyDescent="0.35">
      <c r="B1867" s="4"/>
      <c r="C1867" s="4"/>
      <c r="D1867" s="4"/>
      <c r="E1867" s="4"/>
      <c r="F1867" s="4"/>
      <c r="G1867" s="4"/>
      <c r="H1867" s="4"/>
      <c r="I1867" s="4"/>
      <c r="J1867" s="4"/>
      <c r="K1867" s="4"/>
    </row>
    <row r="1868" spans="1:11" x14ac:dyDescent="0.35">
      <c r="B1868" s="4"/>
      <c r="C1868" s="4"/>
      <c r="D1868" s="4"/>
      <c r="E1868" s="4"/>
      <c r="F1868" s="4"/>
      <c r="G1868" s="4"/>
      <c r="H1868" s="4"/>
      <c r="I1868" s="4"/>
      <c r="J1868" s="4"/>
      <c r="K1868" s="4"/>
    </row>
    <row r="1869" spans="1:11" x14ac:dyDescent="0.35">
      <c r="B1869" s="18"/>
      <c r="C1869" s="4"/>
      <c r="D1869" s="4"/>
      <c r="E1869" s="11"/>
      <c r="F1869" s="11"/>
      <c r="G1869" s="18"/>
      <c r="H1869" s="18"/>
      <c r="I1869" s="4"/>
      <c r="J1869" s="4"/>
      <c r="K1869" s="18"/>
    </row>
    <row r="1870" spans="1:11" x14ac:dyDescent="0.35">
      <c r="B1870" s="20"/>
      <c r="C1870" s="22"/>
      <c r="D1870" s="22"/>
      <c r="E1870" s="23"/>
      <c r="F1870" s="23"/>
      <c r="G1870" s="23"/>
      <c r="H1870" s="23"/>
      <c r="I1870" s="23"/>
      <c r="J1870" s="24"/>
      <c r="K1870" s="23"/>
    </row>
    <row r="1871" spans="1:11" x14ac:dyDescent="0.35">
      <c r="I1871" s="15"/>
      <c r="J1871" s="15"/>
    </row>
    <row r="1874" spans="1:11" x14ac:dyDescent="0.35">
      <c r="A1874" s="19"/>
      <c r="B1874" s="2"/>
      <c r="C1874" s="9"/>
      <c r="D1874" s="9"/>
      <c r="E1874" s="9"/>
      <c r="F1874" s="9"/>
      <c r="G1874" s="9"/>
      <c r="H1874" s="9"/>
    </row>
    <row r="1875" spans="1:11" x14ac:dyDescent="0.35">
      <c r="A1875" s="19"/>
      <c r="B1875" s="2"/>
      <c r="C1875" s="9"/>
      <c r="D1875" s="9"/>
      <c r="E1875" s="9"/>
      <c r="F1875" s="9"/>
      <c r="G1875" s="9"/>
      <c r="H1875" s="9"/>
    </row>
    <row r="1876" spans="1:11" x14ac:dyDescent="0.35">
      <c r="A1876" s="19"/>
      <c r="B1876" s="2"/>
      <c r="C1876" s="9"/>
      <c r="D1876" s="9"/>
      <c r="E1876" s="9"/>
      <c r="F1876" s="9"/>
      <c r="G1876" s="9"/>
      <c r="H1876" s="9"/>
    </row>
    <row r="1877" spans="1:11" x14ac:dyDescent="0.35">
      <c r="K1877" s="25"/>
    </row>
    <row r="1882" spans="1:11" x14ac:dyDescent="0.35">
      <c r="B1882" s="1"/>
      <c r="C1882" s="2"/>
      <c r="D1882" s="3"/>
      <c r="E1882" s="4"/>
      <c r="F1882" s="5"/>
      <c r="G1882" s="2"/>
      <c r="H1882" s="4"/>
      <c r="I1882" s="6"/>
      <c r="J1882" s="2"/>
      <c r="K1882" s="4"/>
    </row>
    <row r="1883" spans="1:11" x14ac:dyDescent="0.35">
      <c r="A1883" s="8"/>
      <c r="B1883" s="2"/>
      <c r="C1883" s="2"/>
      <c r="D1883" s="2"/>
      <c r="E1883" s="2"/>
      <c r="F1883" s="2"/>
      <c r="G1883" s="2"/>
      <c r="H1883" s="9"/>
      <c r="I1883" s="2"/>
      <c r="J1883" s="2"/>
      <c r="K1883" s="9"/>
    </row>
    <row r="1884" spans="1:11" x14ac:dyDescent="0.35">
      <c r="A1884" s="8"/>
      <c r="B1884" s="2"/>
      <c r="C1884" s="2"/>
      <c r="D1884" s="48"/>
      <c r="E1884" s="2"/>
      <c r="F1884" s="2"/>
      <c r="G1884" s="2"/>
      <c r="H1884" s="9"/>
      <c r="I1884" s="2"/>
      <c r="J1884" s="2"/>
      <c r="K1884" s="9"/>
    </row>
    <row r="1885" spans="1:11" x14ac:dyDescent="0.35">
      <c r="B1885" s="6"/>
      <c r="C1885" s="10"/>
      <c r="K1885" s="9"/>
    </row>
    <row r="1886" spans="1:11" x14ac:dyDescent="0.35">
      <c r="B1886" s="11"/>
      <c r="C1886" s="12"/>
      <c r="F1886" s="11"/>
      <c r="G1886" s="13"/>
      <c r="I1886" s="13"/>
      <c r="J1886" s="14"/>
    </row>
    <row r="1887" spans="1:11" x14ac:dyDescent="0.35">
      <c r="B1887" s="4"/>
      <c r="C1887" s="15"/>
      <c r="F1887" s="11"/>
      <c r="G1887" s="14"/>
      <c r="K1887" s="2"/>
    </row>
    <row r="1888" spans="1:11" x14ac:dyDescent="0.35">
      <c r="B1888" s="11"/>
      <c r="C1888" s="15"/>
      <c r="D1888" s="51"/>
      <c r="F1888" s="4"/>
      <c r="G1888" s="9"/>
    </row>
    <row r="1889" spans="1:11" x14ac:dyDescent="0.35">
      <c r="B1889" s="11"/>
      <c r="C1889" s="15"/>
      <c r="D1889" s="50"/>
      <c r="F1889" s="4"/>
      <c r="G1889" s="9"/>
    </row>
    <row r="1890" spans="1:11" x14ac:dyDescent="0.35">
      <c r="B1890" s="11"/>
      <c r="C1890" s="15"/>
      <c r="D1890" s="4"/>
      <c r="F1890" s="11"/>
      <c r="G1890" s="15"/>
    </row>
    <row r="1891" spans="1:11" x14ac:dyDescent="0.35">
      <c r="B1891" s="11"/>
      <c r="C1891" s="17"/>
      <c r="D1891" s="11"/>
    </row>
    <row r="1892" spans="1:11" x14ac:dyDescent="0.35">
      <c r="G1892" s="4"/>
      <c r="H1892" s="4"/>
    </row>
    <row r="1893" spans="1:11" x14ac:dyDescent="0.35">
      <c r="A1893" s="4"/>
      <c r="B1893" s="4"/>
      <c r="C1893" s="4"/>
      <c r="D1893" s="4"/>
      <c r="E1893" s="4"/>
      <c r="F1893" s="4"/>
      <c r="G1893" s="4"/>
      <c r="H1893" s="4"/>
    </row>
    <row r="1894" spans="1:11" x14ac:dyDescent="0.35">
      <c r="B1894" s="18"/>
      <c r="C1894" s="18"/>
      <c r="D1894" s="4"/>
      <c r="E1894" s="4"/>
      <c r="F1894" s="4"/>
      <c r="G1894" s="4"/>
      <c r="H1894" s="4"/>
      <c r="I1894" s="4"/>
    </row>
    <row r="1895" spans="1:11" x14ac:dyDescent="0.35">
      <c r="B1895" s="10"/>
      <c r="C1895" s="4"/>
      <c r="D1895" s="4"/>
      <c r="E1895" s="4"/>
      <c r="F1895" s="4"/>
      <c r="G1895" s="4"/>
      <c r="H1895" s="4"/>
      <c r="I1895" s="18"/>
    </row>
    <row r="1896" spans="1:11" x14ac:dyDescent="0.35">
      <c r="B1896" s="19"/>
      <c r="C1896" s="20"/>
      <c r="D1896" s="9"/>
      <c r="E1896" s="9"/>
      <c r="F1896" s="9"/>
      <c r="G1896" s="9"/>
      <c r="H1896" s="9"/>
      <c r="I1896" s="9"/>
    </row>
    <row r="1897" spans="1:11" x14ac:dyDescent="0.35">
      <c r="A1897" s="19"/>
      <c r="B1897" s="2"/>
      <c r="C1897" s="9"/>
      <c r="D1897" s="9"/>
      <c r="E1897" s="9"/>
      <c r="F1897" s="9"/>
      <c r="G1897" s="9"/>
      <c r="H1897" s="9"/>
    </row>
    <row r="1899" spans="1:11" x14ac:dyDescent="0.35">
      <c r="B1899" s="4"/>
      <c r="C1899" s="4"/>
      <c r="D1899" s="4"/>
      <c r="E1899" s="11"/>
      <c r="F1899" s="11"/>
      <c r="G1899" s="11"/>
      <c r="H1899" s="4"/>
      <c r="I1899" s="4"/>
      <c r="J1899" s="4"/>
      <c r="K1899" s="21"/>
    </row>
    <row r="1900" spans="1:11" x14ac:dyDescent="0.35">
      <c r="B1900" s="4"/>
      <c r="C1900" s="4"/>
      <c r="D1900" s="4"/>
      <c r="E1900" s="4"/>
      <c r="F1900" s="4"/>
      <c r="G1900" s="4"/>
      <c r="H1900" s="4"/>
      <c r="I1900" s="4"/>
      <c r="J1900" s="4"/>
      <c r="K1900" s="4"/>
    </row>
    <row r="1901" spans="1:11" x14ac:dyDescent="0.35">
      <c r="B1901" s="4"/>
      <c r="C1901" s="4"/>
      <c r="D1901" s="4"/>
      <c r="E1901" s="4"/>
      <c r="F1901" s="4"/>
      <c r="G1901" s="4"/>
      <c r="H1901" s="4"/>
      <c r="I1901" s="4"/>
      <c r="J1901" s="4"/>
      <c r="K1901" s="4"/>
    </row>
    <row r="1902" spans="1:11" x14ac:dyDescent="0.35">
      <c r="B1902" s="18"/>
      <c r="C1902" s="4"/>
      <c r="D1902" s="4"/>
      <c r="E1902" s="11"/>
      <c r="F1902" s="11"/>
      <c r="G1902" s="18"/>
      <c r="H1902" s="18"/>
      <c r="I1902" s="4"/>
      <c r="J1902" s="4"/>
      <c r="K1902" s="18"/>
    </row>
    <row r="1903" spans="1:11" x14ac:dyDescent="0.35">
      <c r="B1903" s="20"/>
      <c r="C1903" s="22"/>
      <c r="D1903" s="22"/>
      <c r="E1903" s="23"/>
      <c r="F1903" s="23"/>
      <c r="G1903" s="23"/>
      <c r="H1903" s="23"/>
      <c r="I1903" s="23"/>
      <c r="J1903" s="24"/>
      <c r="K1903" s="23"/>
    </row>
    <row r="1904" spans="1:11" x14ac:dyDescent="0.35">
      <c r="I1904" s="15"/>
      <c r="J1904" s="15"/>
    </row>
    <row r="1907" spans="1:11" x14ac:dyDescent="0.35">
      <c r="A1907" s="19"/>
      <c r="B1907" s="2"/>
      <c r="C1907" s="9"/>
      <c r="D1907" s="9"/>
      <c r="E1907" s="9"/>
      <c r="F1907" s="9"/>
      <c r="G1907" s="9"/>
      <c r="H1907" s="9"/>
    </row>
    <row r="1908" spans="1:11" x14ac:dyDescent="0.35">
      <c r="A1908" s="19"/>
      <c r="B1908" s="2"/>
      <c r="C1908" s="9"/>
      <c r="D1908" s="9"/>
      <c r="E1908" s="9"/>
      <c r="F1908" s="9"/>
      <c r="G1908" s="9"/>
      <c r="H1908" s="9"/>
    </row>
    <row r="1909" spans="1:11" x14ac:dyDescent="0.35">
      <c r="A1909" s="19"/>
      <c r="B1909" s="2"/>
      <c r="C1909" s="9"/>
      <c r="D1909" s="9"/>
      <c r="E1909" s="9"/>
      <c r="F1909" s="9"/>
      <c r="G1909" s="9"/>
      <c r="H1909" s="9"/>
    </row>
    <row r="1910" spans="1:11" x14ac:dyDescent="0.35">
      <c r="K1910" s="25"/>
    </row>
    <row r="1915" spans="1:11" x14ac:dyDescent="0.35">
      <c r="B1915" s="1"/>
      <c r="C1915" s="2"/>
      <c r="D1915" s="3"/>
      <c r="E1915" s="4"/>
      <c r="F1915" s="5"/>
      <c r="G1915" s="2"/>
      <c r="H1915" s="4"/>
      <c r="I1915" s="6"/>
      <c r="J1915" s="2"/>
      <c r="K1915" s="4"/>
    </row>
    <row r="1916" spans="1:11" x14ac:dyDescent="0.35">
      <c r="A1916" s="8"/>
      <c r="B1916" s="2"/>
      <c r="C1916" s="2"/>
      <c r="D1916" s="2"/>
      <c r="E1916" s="2"/>
      <c r="F1916" s="2"/>
      <c r="G1916" s="2"/>
      <c r="H1916" s="9"/>
      <c r="I1916" s="2"/>
      <c r="J1916" s="2"/>
      <c r="K1916" s="9"/>
    </row>
    <row r="1917" spans="1:11" x14ac:dyDescent="0.35">
      <c r="A1917" s="8"/>
      <c r="B1917" s="2"/>
      <c r="C1917" s="2"/>
      <c r="D1917" s="48"/>
      <c r="E1917" s="2"/>
      <c r="F1917" s="2"/>
      <c r="G1917" s="2"/>
      <c r="H1917" s="9"/>
      <c r="I1917" s="2"/>
      <c r="J1917" s="2"/>
      <c r="K1917" s="9"/>
    </row>
    <row r="1918" spans="1:11" x14ac:dyDescent="0.35">
      <c r="B1918" s="6"/>
      <c r="C1918" s="10"/>
      <c r="K1918" s="9"/>
    </row>
    <row r="1919" spans="1:11" x14ac:dyDescent="0.35">
      <c r="B1919" s="11"/>
      <c r="C1919" s="12"/>
      <c r="F1919" s="11"/>
      <c r="G1919" s="13"/>
      <c r="I1919" s="13"/>
      <c r="J1919" s="14"/>
    </row>
    <row r="1920" spans="1:11" x14ac:dyDescent="0.35">
      <c r="B1920" s="4"/>
      <c r="C1920" s="15"/>
      <c r="F1920" s="11"/>
      <c r="G1920" s="14"/>
      <c r="K1920" s="2"/>
    </row>
    <row r="1921" spans="1:11" x14ac:dyDescent="0.35">
      <c r="B1921" s="11"/>
      <c r="C1921" s="15"/>
      <c r="D1921" s="51"/>
      <c r="F1921" s="4"/>
      <c r="G1921" s="9"/>
    </row>
    <row r="1922" spans="1:11" x14ac:dyDescent="0.35">
      <c r="B1922" s="11"/>
      <c r="C1922" s="15"/>
      <c r="D1922" s="50"/>
      <c r="F1922" s="4"/>
      <c r="G1922" s="9"/>
    </row>
    <row r="1923" spans="1:11" x14ac:dyDescent="0.35">
      <c r="B1923" s="11"/>
      <c r="C1923" s="15"/>
      <c r="D1923" s="4"/>
      <c r="F1923" s="11"/>
      <c r="G1923" s="15"/>
    </row>
    <row r="1924" spans="1:11" x14ac:dyDescent="0.35">
      <c r="B1924" s="11"/>
      <c r="C1924" s="17"/>
      <c r="D1924" s="11"/>
    </row>
    <row r="1925" spans="1:11" x14ac:dyDescent="0.35">
      <c r="G1925" s="4"/>
      <c r="H1925" s="4"/>
    </row>
    <row r="1926" spans="1:11" x14ac:dyDescent="0.35">
      <c r="A1926" s="4"/>
      <c r="B1926" s="4"/>
      <c r="C1926" s="4"/>
      <c r="D1926" s="4"/>
      <c r="E1926" s="4"/>
      <c r="F1926" s="4"/>
      <c r="G1926" s="4"/>
      <c r="H1926" s="4"/>
    </row>
    <row r="1927" spans="1:11" x14ac:dyDescent="0.35">
      <c r="B1927" s="18"/>
      <c r="C1927" s="18"/>
      <c r="D1927" s="4"/>
      <c r="E1927" s="4"/>
      <c r="F1927" s="4"/>
      <c r="G1927" s="4"/>
      <c r="H1927" s="4"/>
      <c r="I1927" s="4"/>
    </row>
    <row r="1928" spans="1:11" x14ac:dyDescent="0.35">
      <c r="B1928" s="10"/>
      <c r="C1928" s="4"/>
      <c r="D1928" s="4"/>
      <c r="E1928" s="4"/>
      <c r="F1928" s="4"/>
      <c r="G1928" s="4"/>
      <c r="H1928" s="4"/>
      <c r="I1928" s="18"/>
    </row>
    <row r="1929" spans="1:11" x14ac:dyDescent="0.35">
      <c r="B1929" s="19"/>
      <c r="C1929" s="20"/>
      <c r="D1929" s="9"/>
      <c r="E1929" s="9"/>
      <c r="F1929" s="9"/>
      <c r="G1929" s="9"/>
      <c r="H1929" s="9"/>
      <c r="I1929" s="9"/>
    </row>
    <row r="1930" spans="1:11" x14ac:dyDescent="0.35">
      <c r="A1930" s="19"/>
      <c r="B1930" s="2"/>
      <c r="C1930" s="9"/>
      <c r="D1930" s="9"/>
      <c r="E1930" s="9"/>
      <c r="F1930" s="9"/>
      <c r="G1930" s="9"/>
      <c r="H1930" s="9"/>
    </row>
    <row r="1932" spans="1:11" x14ac:dyDescent="0.35">
      <c r="B1932" s="4"/>
      <c r="C1932" s="4"/>
      <c r="D1932" s="4"/>
      <c r="E1932" s="11"/>
      <c r="F1932" s="11"/>
      <c r="G1932" s="11"/>
      <c r="H1932" s="4"/>
      <c r="I1932" s="4"/>
      <c r="J1932" s="4"/>
      <c r="K1932" s="21"/>
    </row>
    <row r="1933" spans="1:11" x14ac:dyDescent="0.35">
      <c r="B1933" s="4"/>
      <c r="C1933" s="4"/>
      <c r="D1933" s="4"/>
      <c r="E1933" s="4"/>
      <c r="F1933" s="4"/>
      <c r="G1933" s="4"/>
      <c r="H1933" s="4"/>
      <c r="I1933" s="4"/>
      <c r="J1933" s="4"/>
      <c r="K1933" s="4"/>
    </row>
    <row r="1934" spans="1:11" x14ac:dyDescent="0.35">
      <c r="B1934" s="4"/>
      <c r="C1934" s="4"/>
      <c r="D1934" s="4"/>
      <c r="E1934" s="4"/>
      <c r="F1934" s="4"/>
      <c r="G1934" s="4"/>
      <c r="H1934" s="4"/>
      <c r="I1934" s="4"/>
      <c r="J1934" s="4"/>
      <c r="K1934" s="4"/>
    </row>
    <row r="1935" spans="1:11" x14ac:dyDescent="0.35">
      <c r="B1935" s="18"/>
      <c r="C1935" s="4"/>
      <c r="D1935" s="4"/>
      <c r="E1935" s="11"/>
      <c r="F1935" s="11"/>
      <c r="G1935" s="18"/>
      <c r="H1935" s="18"/>
      <c r="I1935" s="4"/>
      <c r="J1935" s="4"/>
      <c r="K1935" s="18"/>
    </row>
    <row r="1936" spans="1:11" x14ac:dyDescent="0.35">
      <c r="B1936" s="20"/>
      <c r="C1936" s="22"/>
      <c r="D1936" s="22"/>
      <c r="E1936" s="23"/>
      <c r="F1936" s="23"/>
      <c r="G1936" s="23"/>
      <c r="H1936" s="23"/>
      <c r="I1936" s="23"/>
      <c r="J1936" s="24"/>
      <c r="K1936" s="23"/>
    </row>
    <row r="1937" spans="1:11" x14ac:dyDescent="0.35">
      <c r="I1937" s="15"/>
      <c r="J1937" s="15"/>
    </row>
    <row r="1940" spans="1:11" x14ac:dyDescent="0.35">
      <c r="A1940" s="19"/>
      <c r="B1940" s="2"/>
      <c r="C1940" s="9"/>
      <c r="D1940" s="9"/>
      <c r="E1940" s="9"/>
      <c r="F1940" s="9"/>
      <c r="G1940" s="9"/>
      <c r="H1940" s="9"/>
    </row>
    <row r="1941" spans="1:11" x14ac:dyDescent="0.35">
      <c r="A1941" s="19"/>
      <c r="B1941" s="2"/>
      <c r="C1941" s="9"/>
      <c r="D1941" s="9"/>
      <c r="E1941" s="9"/>
      <c r="F1941" s="9"/>
      <c r="G1941" s="9"/>
      <c r="H1941" s="9"/>
    </row>
    <row r="1942" spans="1:11" x14ac:dyDescent="0.35">
      <c r="A1942" s="19"/>
      <c r="B1942" s="2"/>
      <c r="C1942" s="9"/>
      <c r="D1942" s="9"/>
      <c r="E1942" s="9"/>
      <c r="F1942" s="9"/>
      <c r="G1942" s="9"/>
      <c r="H1942" s="9"/>
    </row>
    <row r="1943" spans="1:11" x14ac:dyDescent="0.35">
      <c r="K1943" s="25"/>
    </row>
    <row r="1948" spans="1:11" x14ac:dyDescent="0.35">
      <c r="B1948" s="1"/>
      <c r="C1948" s="2"/>
      <c r="D1948" s="3"/>
      <c r="E1948" s="4"/>
      <c r="F1948" s="5"/>
      <c r="G1948" s="2"/>
      <c r="H1948" s="4"/>
      <c r="I1948" s="6"/>
      <c r="J1948" s="2"/>
      <c r="K1948" s="4"/>
    </row>
    <row r="1949" spans="1:11" x14ac:dyDescent="0.35">
      <c r="A1949" s="8"/>
      <c r="B1949" s="2"/>
      <c r="C1949" s="2"/>
      <c r="D1949" s="2"/>
      <c r="E1949" s="2"/>
      <c r="F1949" s="2"/>
      <c r="G1949" s="2"/>
      <c r="H1949" s="9"/>
      <c r="I1949" s="2"/>
      <c r="J1949" s="2"/>
      <c r="K1949" s="9"/>
    </row>
    <row r="1950" spans="1:11" x14ac:dyDescent="0.35">
      <c r="A1950" s="8"/>
      <c r="B1950" s="2"/>
      <c r="C1950" s="2"/>
      <c r="D1950" s="48"/>
      <c r="E1950" s="2"/>
      <c r="F1950" s="2"/>
      <c r="G1950" s="2"/>
      <c r="H1950" s="9"/>
      <c r="I1950" s="2"/>
      <c r="J1950" s="2"/>
      <c r="K1950" s="9"/>
    </row>
    <row r="1951" spans="1:11" x14ac:dyDescent="0.35">
      <c r="B1951" s="6"/>
      <c r="C1951" s="10"/>
      <c r="K1951" s="9"/>
    </row>
    <row r="1952" spans="1:11" x14ac:dyDescent="0.35">
      <c r="B1952" s="11"/>
      <c r="C1952" s="12"/>
      <c r="F1952" s="11"/>
      <c r="G1952" s="13"/>
      <c r="I1952" s="13"/>
      <c r="J1952" s="14"/>
    </row>
    <row r="1953" spans="1:11" x14ac:dyDescent="0.35">
      <c r="B1953" s="4"/>
      <c r="C1953" s="15"/>
      <c r="F1953" s="11"/>
      <c r="G1953" s="14"/>
      <c r="K1953" s="2"/>
    </row>
    <row r="1954" spans="1:11" x14ac:dyDescent="0.35">
      <c r="B1954" s="11"/>
      <c r="C1954" s="15"/>
      <c r="D1954" s="51"/>
      <c r="F1954" s="4"/>
      <c r="G1954" s="9"/>
    </row>
    <row r="1955" spans="1:11" x14ac:dyDescent="0.35">
      <c r="B1955" s="11"/>
      <c r="C1955" s="15"/>
      <c r="D1955" s="50"/>
      <c r="F1955" s="4"/>
      <c r="G1955" s="9"/>
    </row>
    <row r="1956" spans="1:11" x14ac:dyDescent="0.35">
      <c r="B1956" s="11"/>
      <c r="C1956" s="15"/>
      <c r="D1956" s="4"/>
      <c r="F1956" s="11"/>
      <c r="G1956" s="15"/>
    </row>
    <row r="1957" spans="1:11" x14ac:dyDescent="0.35">
      <c r="B1957" s="11"/>
      <c r="C1957" s="17"/>
      <c r="D1957" s="11"/>
    </row>
    <row r="1958" spans="1:11" x14ac:dyDescent="0.35">
      <c r="G1958" s="4"/>
      <c r="H1958" s="4"/>
    </row>
    <row r="1959" spans="1:11" x14ac:dyDescent="0.35">
      <c r="A1959" s="4"/>
      <c r="B1959" s="4"/>
      <c r="C1959" s="4"/>
      <c r="D1959" s="4"/>
      <c r="E1959" s="4"/>
      <c r="F1959" s="4"/>
      <c r="G1959" s="4"/>
      <c r="H1959" s="4"/>
    </row>
    <row r="1960" spans="1:11" x14ac:dyDescent="0.35">
      <c r="B1960" s="18"/>
      <c r="C1960" s="18"/>
      <c r="D1960" s="4"/>
      <c r="E1960" s="4"/>
      <c r="F1960" s="4"/>
      <c r="G1960" s="4"/>
      <c r="H1960" s="4"/>
      <c r="I1960" s="4"/>
    </row>
    <row r="1961" spans="1:11" x14ac:dyDescent="0.35">
      <c r="B1961" s="10"/>
      <c r="C1961" s="4"/>
      <c r="D1961" s="4"/>
      <c r="E1961" s="4"/>
      <c r="F1961" s="4"/>
      <c r="G1961" s="4"/>
      <c r="H1961" s="4"/>
      <c r="I1961" s="18"/>
    </row>
    <row r="1962" spans="1:11" x14ac:dyDescent="0.35">
      <c r="B1962" s="19"/>
      <c r="C1962" s="20"/>
      <c r="D1962" s="9"/>
      <c r="E1962" s="9"/>
      <c r="F1962" s="9"/>
      <c r="G1962" s="9"/>
      <c r="H1962" s="9"/>
      <c r="I1962" s="9"/>
    </row>
    <row r="1963" spans="1:11" x14ac:dyDescent="0.35">
      <c r="A1963" s="19"/>
      <c r="B1963" s="2"/>
      <c r="C1963" s="9"/>
      <c r="D1963" s="9"/>
      <c r="E1963" s="9"/>
      <c r="F1963" s="9"/>
      <c r="G1963" s="9"/>
      <c r="H1963" s="9"/>
    </row>
    <row r="1965" spans="1:11" x14ac:dyDescent="0.35">
      <c r="B1965" s="4"/>
      <c r="C1965" s="4"/>
      <c r="D1965" s="4"/>
      <c r="E1965" s="11"/>
      <c r="F1965" s="11"/>
      <c r="G1965" s="11"/>
      <c r="H1965" s="4"/>
      <c r="I1965" s="4"/>
      <c r="J1965" s="4"/>
      <c r="K1965" s="21"/>
    </row>
    <row r="1966" spans="1:11" x14ac:dyDescent="0.35">
      <c r="B1966" s="4"/>
      <c r="C1966" s="4"/>
      <c r="D1966" s="4"/>
      <c r="E1966" s="4"/>
      <c r="F1966" s="4"/>
      <c r="G1966" s="4"/>
      <c r="H1966" s="4"/>
      <c r="I1966" s="4"/>
      <c r="J1966" s="4"/>
      <c r="K1966" s="4"/>
    </row>
    <row r="1967" spans="1:11" x14ac:dyDescent="0.35">
      <c r="B1967" s="4"/>
      <c r="C1967" s="4"/>
      <c r="D1967" s="4"/>
      <c r="E1967" s="4"/>
      <c r="F1967" s="4"/>
      <c r="G1967" s="4"/>
      <c r="H1967" s="4"/>
      <c r="I1967" s="4"/>
      <c r="J1967" s="4"/>
      <c r="K1967" s="4"/>
    </row>
    <row r="1968" spans="1:11" x14ac:dyDescent="0.35">
      <c r="B1968" s="18"/>
      <c r="C1968" s="4"/>
      <c r="D1968" s="4"/>
      <c r="E1968" s="11"/>
      <c r="F1968" s="11"/>
      <c r="G1968" s="18"/>
      <c r="H1968" s="18"/>
      <c r="I1968" s="4"/>
      <c r="J1968" s="4"/>
      <c r="K1968" s="18"/>
    </row>
    <row r="1969" spans="1:11" x14ac:dyDescent="0.35">
      <c r="B1969" s="20"/>
      <c r="C1969" s="22"/>
      <c r="D1969" s="22"/>
      <c r="E1969" s="23"/>
      <c r="F1969" s="23"/>
      <c r="G1969" s="23"/>
      <c r="H1969" s="23"/>
      <c r="I1969" s="23"/>
      <c r="J1969" s="24"/>
      <c r="K1969" s="23"/>
    </row>
    <row r="1970" spans="1:11" x14ac:dyDescent="0.35">
      <c r="I1970" s="15"/>
      <c r="J1970" s="15"/>
    </row>
    <row r="1973" spans="1:11" x14ac:dyDescent="0.35">
      <c r="A1973" s="19"/>
      <c r="B1973" s="2"/>
      <c r="C1973" s="9"/>
      <c r="D1973" s="9"/>
      <c r="E1973" s="9"/>
      <c r="F1973" s="9"/>
      <c r="G1973" s="9"/>
      <c r="H1973" s="9"/>
    </row>
    <row r="1974" spans="1:11" x14ac:dyDescent="0.35">
      <c r="A1974" s="19"/>
      <c r="B1974" s="2"/>
      <c r="C1974" s="9"/>
      <c r="D1974" s="9"/>
      <c r="E1974" s="9"/>
      <c r="F1974" s="9"/>
      <c r="G1974" s="9"/>
      <c r="H1974" s="9"/>
    </row>
    <row r="1975" spans="1:11" x14ac:dyDescent="0.35">
      <c r="A1975" s="19"/>
      <c r="B1975" s="2"/>
      <c r="C1975" s="9"/>
      <c r="D1975" s="9"/>
      <c r="E1975" s="9"/>
      <c r="F1975" s="9"/>
      <c r="G1975" s="9"/>
      <c r="H1975" s="9"/>
    </row>
    <row r="1976" spans="1:11" x14ac:dyDescent="0.35">
      <c r="K1976" s="25"/>
    </row>
    <row r="1981" spans="1:11" x14ac:dyDescent="0.35">
      <c r="B1981" s="1"/>
      <c r="C1981" s="2"/>
      <c r="D1981" s="3"/>
      <c r="E1981" s="4"/>
      <c r="F1981" s="5"/>
      <c r="G1981" s="2"/>
      <c r="H1981" s="4"/>
      <c r="I1981" s="6"/>
      <c r="J1981" s="2"/>
      <c r="K1981" s="4"/>
    </row>
    <row r="1982" spans="1:11" x14ac:dyDescent="0.35">
      <c r="A1982" s="8"/>
      <c r="B1982" s="2"/>
      <c r="C1982" s="2"/>
      <c r="D1982" s="2"/>
      <c r="E1982" s="2"/>
      <c r="F1982" s="2"/>
      <c r="G1982" s="2"/>
      <c r="H1982" s="9"/>
      <c r="I1982" s="2"/>
      <c r="J1982" s="2"/>
      <c r="K1982" s="9"/>
    </row>
    <row r="1983" spans="1:11" x14ac:dyDescent="0.35">
      <c r="A1983" s="8"/>
      <c r="B1983" s="2"/>
      <c r="C1983" s="2"/>
      <c r="D1983" s="48"/>
      <c r="E1983" s="2"/>
      <c r="F1983" s="2"/>
      <c r="G1983" s="2"/>
      <c r="H1983" s="9"/>
      <c r="I1983" s="2"/>
      <c r="J1983" s="2"/>
      <c r="K1983" s="9"/>
    </row>
    <row r="1984" spans="1:11" x14ac:dyDescent="0.35">
      <c r="B1984" s="6"/>
      <c r="C1984" s="10"/>
      <c r="K1984" s="9"/>
    </row>
    <row r="1985" spans="1:11" x14ac:dyDescent="0.35">
      <c r="B1985" s="11"/>
      <c r="C1985" s="12"/>
      <c r="F1985" s="11"/>
      <c r="G1985" s="13"/>
      <c r="I1985" s="13"/>
      <c r="J1985" s="14"/>
    </row>
    <row r="1986" spans="1:11" x14ac:dyDescent="0.35">
      <c r="B1986" s="4"/>
      <c r="C1986" s="15"/>
      <c r="F1986" s="11"/>
      <c r="G1986" s="14"/>
      <c r="K1986" s="2"/>
    </row>
    <row r="1987" spans="1:11" x14ac:dyDescent="0.35">
      <c r="B1987" s="11"/>
      <c r="C1987" s="15"/>
      <c r="D1987" s="51"/>
      <c r="F1987" s="4"/>
      <c r="G1987" s="9"/>
    </row>
    <row r="1988" spans="1:11" x14ac:dyDescent="0.35">
      <c r="B1988" s="11"/>
      <c r="C1988" s="15"/>
      <c r="D1988" s="50"/>
      <c r="F1988" s="4"/>
      <c r="G1988" s="9"/>
    </row>
    <row r="1989" spans="1:11" x14ac:dyDescent="0.35">
      <c r="B1989" s="11"/>
      <c r="C1989" s="15"/>
      <c r="D1989" s="4"/>
      <c r="F1989" s="11"/>
      <c r="G1989" s="15"/>
    </row>
    <row r="1990" spans="1:11" x14ac:dyDescent="0.35">
      <c r="B1990" s="11"/>
      <c r="C1990" s="17"/>
      <c r="D1990" s="11"/>
    </row>
    <row r="1991" spans="1:11" x14ac:dyDescent="0.35">
      <c r="G1991" s="4"/>
      <c r="H1991" s="4"/>
    </row>
    <row r="1992" spans="1:11" x14ac:dyDescent="0.35">
      <c r="A1992" s="4"/>
      <c r="B1992" s="4"/>
      <c r="C1992" s="4"/>
      <c r="D1992" s="4"/>
      <c r="E1992" s="4"/>
      <c r="F1992" s="4"/>
      <c r="G1992" s="4"/>
      <c r="H1992" s="4"/>
    </row>
    <row r="1993" spans="1:11" x14ac:dyDescent="0.35">
      <c r="B1993" s="18"/>
      <c r="C1993" s="18"/>
      <c r="D1993" s="4"/>
      <c r="E1993" s="4"/>
      <c r="F1993" s="4"/>
      <c r="G1993" s="4"/>
      <c r="H1993" s="4"/>
      <c r="I1993" s="4"/>
    </row>
    <row r="1994" spans="1:11" x14ac:dyDescent="0.35">
      <c r="B1994" s="10"/>
      <c r="C1994" s="4"/>
      <c r="D1994" s="4"/>
      <c r="E1994" s="4"/>
      <c r="F1994" s="4"/>
      <c r="G1994" s="4"/>
      <c r="H1994" s="4"/>
      <c r="I1994" s="18"/>
    </row>
    <row r="1995" spans="1:11" x14ac:dyDescent="0.35">
      <c r="B1995" s="19"/>
      <c r="C1995" s="20"/>
      <c r="D1995" s="9"/>
      <c r="E1995" s="9"/>
      <c r="F1995" s="9"/>
      <c r="G1995" s="9"/>
      <c r="H1995" s="9"/>
      <c r="I1995" s="9"/>
    </row>
    <row r="1996" spans="1:11" x14ac:dyDescent="0.35">
      <c r="A1996" s="19"/>
      <c r="B1996" s="2"/>
      <c r="C1996" s="9"/>
      <c r="D1996" s="9"/>
      <c r="E1996" s="9"/>
      <c r="F1996" s="9"/>
      <c r="G1996" s="9"/>
      <c r="H1996" s="9"/>
    </row>
    <row r="1998" spans="1:11" x14ac:dyDescent="0.35">
      <c r="B1998" s="4"/>
      <c r="C1998" s="4"/>
      <c r="D1998" s="4"/>
      <c r="E1998" s="11"/>
      <c r="F1998" s="11"/>
      <c r="G1998" s="11"/>
      <c r="H1998" s="4"/>
      <c r="I1998" s="4"/>
      <c r="J1998" s="4"/>
      <c r="K1998" s="21"/>
    </row>
    <row r="1999" spans="1:11" x14ac:dyDescent="0.35">
      <c r="B1999" s="4"/>
      <c r="C1999" s="4"/>
      <c r="D1999" s="4"/>
      <c r="E1999" s="4"/>
      <c r="F1999" s="4"/>
      <c r="G1999" s="4"/>
      <c r="H1999" s="4"/>
      <c r="I1999" s="4"/>
      <c r="J1999" s="4"/>
      <c r="K1999" s="4"/>
    </row>
    <row r="2000" spans="1:11" x14ac:dyDescent="0.35">
      <c r="B2000" s="4"/>
      <c r="C2000" s="4"/>
      <c r="D2000" s="4"/>
      <c r="E2000" s="4"/>
      <c r="F2000" s="4"/>
      <c r="G2000" s="4"/>
      <c r="H2000" s="4"/>
      <c r="I2000" s="4"/>
      <c r="J2000" s="4"/>
      <c r="K2000" s="4"/>
    </row>
    <row r="2001" spans="1:11" x14ac:dyDescent="0.35">
      <c r="B2001" s="18"/>
      <c r="C2001" s="4"/>
      <c r="D2001" s="4"/>
      <c r="E2001" s="11"/>
      <c r="F2001" s="11"/>
      <c r="G2001" s="18"/>
      <c r="H2001" s="18"/>
      <c r="I2001" s="4"/>
      <c r="J2001" s="4"/>
      <c r="K2001" s="18"/>
    </row>
    <row r="2002" spans="1:11" x14ac:dyDescent="0.35">
      <c r="B2002" s="20"/>
      <c r="C2002" s="22"/>
      <c r="D2002" s="22"/>
      <c r="E2002" s="23"/>
      <c r="F2002" s="23"/>
      <c r="G2002" s="23"/>
      <c r="H2002" s="23"/>
      <c r="I2002" s="23"/>
      <c r="J2002" s="24"/>
      <c r="K2002" s="23"/>
    </row>
    <row r="2003" spans="1:11" x14ac:dyDescent="0.35">
      <c r="I2003" s="15"/>
      <c r="J2003" s="15"/>
    </row>
    <row r="2006" spans="1:11" x14ac:dyDescent="0.35">
      <c r="A2006" s="19"/>
      <c r="B2006" s="2"/>
      <c r="C2006" s="9"/>
      <c r="D2006" s="9"/>
      <c r="E2006" s="9"/>
      <c r="F2006" s="9"/>
      <c r="G2006" s="9"/>
      <c r="H2006" s="9"/>
    </row>
    <row r="2007" spans="1:11" x14ac:dyDescent="0.35">
      <c r="A2007" s="19"/>
      <c r="B2007" s="2"/>
      <c r="C2007" s="9"/>
      <c r="D2007" s="9"/>
      <c r="E2007" s="9"/>
      <c r="F2007" s="9"/>
      <c r="G2007" s="9"/>
      <c r="H2007" s="9"/>
    </row>
    <row r="2008" spans="1:11" x14ac:dyDescent="0.35">
      <c r="A2008" s="19"/>
      <c r="B2008" s="2"/>
      <c r="C2008" s="9"/>
      <c r="D2008" s="9"/>
      <c r="E2008" s="9"/>
      <c r="F2008" s="9"/>
      <c r="G2008" s="9"/>
      <c r="H2008" s="9"/>
    </row>
    <row r="2009" spans="1:11" x14ac:dyDescent="0.35">
      <c r="K2009" s="25"/>
    </row>
    <row r="2014" spans="1:11" x14ac:dyDescent="0.35">
      <c r="B2014" s="1"/>
      <c r="C2014" s="2"/>
      <c r="D2014" s="3"/>
      <c r="E2014" s="4"/>
      <c r="F2014" s="5"/>
      <c r="G2014" s="2"/>
      <c r="H2014" s="4"/>
      <c r="I2014" s="6"/>
      <c r="J2014" s="2"/>
      <c r="K2014" s="4"/>
    </row>
    <row r="2015" spans="1:11" x14ac:dyDescent="0.35">
      <c r="A2015" s="8"/>
      <c r="B2015" s="2"/>
      <c r="C2015" s="2"/>
      <c r="D2015" s="2"/>
      <c r="E2015" s="2"/>
      <c r="F2015" s="2"/>
      <c r="G2015" s="2"/>
      <c r="H2015" s="9"/>
      <c r="I2015" s="2"/>
      <c r="J2015" s="2"/>
      <c r="K2015" s="9"/>
    </row>
    <row r="2016" spans="1:11" x14ac:dyDescent="0.35">
      <c r="A2016" s="8"/>
      <c r="B2016" s="2"/>
      <c r="C2016" s="2"/>
      <c r="D2016" s="48"/>
      <c r="E2016" s="2"/>
      <c r="F2016" s="2"/>
      <c r="G2016" s="2"/>
      <c r="H2016" s="9"/>
      <c r="I2016" s="2"/>
      <c r="J2016" s="2"/>
      <c r="K2016" s="9"/>
    </row>
    <row r="2017" spans="1:11" x14ac:dyDescent="0.35">
      <c r="B2017" s="6"/>
      <c r="C2017" s="10"/>
      <c r="K2017" s="9"/>
    </row>
    <row r="2018" spans="1:11" x14ac:dyDescent="0.35">
      <c r="B2018" s="11"/>
      <c r="C2018" s="12"/>
      <c r="F2018" s="11"/>
      <c r="G2018" s="13"/>
      <c r="I2018" s="13"/>
      <c r="J2018" s="14"/>
    </row>
    <row r="2019" spans="1:11" x14ac:dyDescent="0.35">
      <c r="B2019" s="4"/>
      <c r="C2019" s="15"/>
      <c r="F2019" s="11"/>
      <c r="G2019" s="14"/>
      <c r="K2019" s="2"/>
    </row>
    <row r="2020" spans="1:11" x14ac:dyDescent="0.35">
      <c r="B2020" s="11"/>
      <c r="C2020" s="15"/>
      <c r="D2020" s="51"/>
      <c r="F2020" s="4"/>
      <c r="G2020" s="9"/>
    </row>
    <row r="2021" spans="1:11" x14ac:dyDescent="0.35">
      <c r="B2021" s="11"/>
      <c r="C2021" s="15"/>
      <c r="D2021" s="50"/>
      <c r="F2021" s="4"/>
      <c r="G2021" s="9"/>
    </row>
    <row r="2022" spans="1:11" x14ac:dyDescent="0.35">
      <c r="B2022" s="11"/>
      <c r="C2022" s="15"/>
      <c r="D2022" s="4"/>
      <c r="F2022" s="11"/>
      <c r="G2022" s="15"/>
    </row>
    <row r="2023" spans="1:11" x14ac:dyDescent="0.35">
      <c r="B2023" s="11"/>
      <c r="C2023" s="17"/>
      <c r="D2023" s="11"/>
    </row>
    <row r="2024" spans="1:11" x14ac:dyDescent="0.35">
      <c r="G2024" s="4"/>
      <c r="H2024" s="4"/>
    </row>
    <row r="2025" spans="1:11" x14ac:dyDescent="0.35">
      <c r="A2025" s="4"/>
      <c r="B2025" s="4"/>
      <c r="C2025" s="4"/>
      <c r="D2025" s="4"/>
      <c r="E2025" s="4"/>
      <c r="F2025" s="4"/>
      <c r="G2025" s="4"/>
      <c r="H2025" s="4"/>
    </row>
    <row r="2026" spans="1:11" x14ac:dyDescent="0.35">
      <c r="B2026" s="18"/>
      <c r="C2026" s="18"/>
      <c r="D2026" s="4"/>
      <c r="E2026" s="4"/>
      <c r="F2026" s="4"/>
      <c r="G2026" s="4"/>
      <c r="H2026" s="4"/>
      <c r="I2026" s="4"/>
    </row>
    <row r="2027" spans="1:11" x14ac:dyDescent="0.35">
      <c r="B2027" s="10"/>
      <c r="C2027" s="4"/>
      <c r="D2027" s="4"/>
      <c r="E2027" s="4"/>
      <c r="F2027" s="4"/>
      <c r="G2027" s="4"/>
      <c r="H2027" s="4"/>
      <c r="I2027" s="18"/>
    </row>
    <row r="2028" spans="1:11" x14ac:dyDescent="0.35">
      <c r="B2028" s="19"/>
      <c r="C2028" s="20"/>
      <c r="D2028" s="9"/>
      <c r="E2028" s="9"/>
      <c r="F2028" s="9"/>
      <c r="G2028" s="9"/>
      <c r="H2028" s="9"/>
      <c r="I2028" s="9"/>
    </row>
    <row r="2029" spans="1:11" x14ac:dyDescent="0.35">
      <c r="A2029" s="19"/>
      <c r="B2029" s="2"/>
      <c r="C2029" s="9"/>
      <c r="D2029" s="9"/>
      <c r="E2029" s="9"/>
      <c r="F2029" s="9"/>
      <c r="G2029" s="9"/>
      <c r="H2029" s="9"/>
    </row>
    <row r="2031" spans="1:11" x14ac:dyDescent="0.35">
      <c r="B2031" s="4"/>
      <c r="C2031" s="4"/>
      <c r="D2031" s="4"/>
      <c r="E2031" s="11"/>
      <c r="F2031" s="11"/>
      <c r="G2031" s="11"/>
      <c r="H2031" s="4"/>
      <c r="I2031" s="4"/>
      <c r="J2031" s="4"/>
      <c r="K2031" s="21"/>
    </row>
    <row r="2032" spans="1:11" x14ac:dyDescent="0.35">
      <c r="B2032" s="4"/>
      <c r="C2032" s="4"/>
      <c r="D2032" s="4"/>
      <c r="E2032" s="4"/>
      <c r="F2032" s="4"/>
      <c r="G2032" s="4"/>
      <c r="H2032" s="4"/>
      <c r="I2032" s="4"/>
      <c r="J2032" s="4"/>
      <c r="K2032" s="4"/>
    </row>
    <row r="2033" spans="1:11" x14ac:dyDescent="0.35">
      <c r="B2033" s="4"/>
      <c r="C2033" s="4"/>
      <c r="D2033" s="4"/>
      <c r="E2033" s="4"/>
      <c r="F2033" s="4"/>
      <c r="G2033" s="4"/>
      <c r="H2033" s="4"/>
      <c r="I2033" s="4"/>
      <c r="J2033" s="4"/>
      <c r="K2033" s="4"/>
    </row>
    <row r="2034" spans="1:11" x14ac:dyDescent="0.35">
      <c r="B2034" s="18"/>
      <c r="C2034" s="4"/>
      <c r="D2034" s="4"/>
      <c r="E2034" s="11"/>
      <c r="F2034" s="11"/>
      <c r="G2034" s="18"/>
      <c r="H2034" s="18"/>
      <c r="I2034" s="4"/>
      <c r="J2034" s="4"/>
      <c r="K2034" s="18"/>
    </row>
    <row r="2035" spans="1:11" x14ac:dyDescent="0.35">
      <c r="B2035" s="20"/>
      <c r="C2035" s="22"/>
      <c r="D2035" s="22"/>
      <c r="E2035" s="23"/>
      <c r="F2035" s="23"/>
      <c r="G2035" s="23"/>
      <c r="H2035" s="23"/>
      <c r="I2035" s="23"/>
      <c r="J2035" s="24"/>
      <c r="K2035" s="23"/>
    </row>
    <row r="2036" spans="1:11" x14ac:dyDescent="0.35">
      <c r="I2036" s="15"/>
      <c r="J2036" s="15"/>
    </row>
    <row r="2039" spans="1:11" x14ac:dyDescent="0.35">
      <c r="A2039" s="19"/>
      <c r="B2039" s="2"/>
      <c r="C2039" s="9"/>
      <c r="D2039" s="9"/>
      <c r="E2039" s="9"/>
      <c r="F2039" s="9"/>
      <c r="G2039" s="9"/>
      <c r="H2039" s="9"/>
    </row>
    <row r="2040" spans="1:11" x14ac:dyDescent="0.35">
      <c r="A2040" s="19"/>
      <c r="B2040" s="2"/>
      <c r="C2040" s="9"/>
      <c r="D2040" s="9"/>
      <c r="E2040" s="9"/>
      <c r="F2040" s="9"/>
      <c r="G2040" s="9"/>
      <c r="H2040" s="9"/>
    </row>
    <row r="2041" spans="1:11" x14ac:dyDescent="0.35">
      <c r="A2041" s="19"/>
      <c r="B2041" s="2"/>
      <c r="C2041" s="9"/>
      <c r="D2041" s="9"/>
      <c r="E2041" s="9"/>
      <c r="F2041" s="9"/>
      <c r="G2041" s="9"/>
      <c r="H2041" s="9"/>
    </row>
    <row r="2042" spans="1:11" x14ac:dyDescent="0.35">
      <c r="K2042" s="25"/>
    </row>
    <row r="2047" spans="1:11" x14ac:dyDescent="0.35">
      <c r="B2047" s="1"/>
      <c r="C2047" s="2"/>
      <c r="D2047" s="3"/>
      <c r="E2047" s="4"/>
      <c r="F2047" s="5"/>
      <c r="G2047" s="2"/>
      <c r="H2047" s="4"/>
      <c r="I2047" s="6"/>
      <c r="J2047" s="2"/>
      <c r="K2047" s="4"/>
    </row>
    <row r="2048" spans="1:11" x14ac:dyDescent="0.35">
      <c r="A2048" s="8"/>
      <c r="B2048" s="2"/>
      <c r="C2048" s="2"/>
      <c r="D2048" s="2"/>
      <c r="E2048" s="2"/>
      <c r="F2048" s="2"/>
      <c r="G2048" s="2"/>
      <c r="H2048" s="9"/>
      <c r="I2048" s="2"/>
      <c r="J2048" s="2"/>
      <c r="K2048" s="9"/>
    </row>
    <row r="2049" spans="1:11" x14ac:dyDescent="0.35">
      <c r="A2049" s="8"/>
      <c r="B2049" s="2"/>
      <c r="C2049" s="2"/>
      <c r="D2049" s="48"/>
      <c r="E2049" s="2"/>
      <c r="F2049" s="2"/>
      <c r="G2049" s="2"/>
      <c r="H2049" s="9"/>
      <c r="I2049" s="2"/>
      <c r="J2049" s="2"/>
      <c r="K2049" s="9"/>
    </row>
    <row r="2050" spans="1:11" x14ac:dyDescent="0.35">
      <c r="B2050" s="6"/>
      <c r="C2050" s="10"/>
      <c r="K2050" s="9"/>
    </row>
    <row r="2051" spans="1:11" x14ac:dyDescent="0.35">
      <c r="B2051" s="11"/>
      <c r="C2051" s="12"/>
      <c r="F2051" s="11"/>
      <c r="G2051" s="13"/>
      <c r="I2051" s="13"/>
      <c r="J2051" s="14"/>
    </row>
    <row r="2052" spans="1:11" x14ac:dyDescent="0.35">
      <c r="B2052" s="4"/>
      <c r="C2052" s="15"/>
      <c r="F2052" s="11"/>
      <c r="G2052" s="14"/>
      <c r="K2052" s="2"/>
    </row>
    <row r="2053" spans="1:11" x14ac:dyDescent="0.35">
      <c r="B2053" s="11"/>
      <c r="C2053" s="15"/>
      <c r="D2053" s="51"/>
      <c r="F2053" s="4"/>
      <c r="G2053" s="9"/>
    </row>
    <row r="2054" spans="1:11" x14ac:dyDescent="0.35">
      <c r="B2054" s="11"/>
      <c r="C2054" s="15"/>
      <c r="D2054" s="50"/>
      <c r="F2054" s="4"/>
      <c r="G2054" s="9"/>
    </row>
    <row r="2055" spans="1:11" x14ac:dyDescent="0.35">
      <c r="B2055" s="11"/>
      <c r="C2055" s="15"/>
      <c r="D2055" s="4"/>
      <c r="F2055" s="11"/>
      <c r="G2055" s="15"/>
    </row>
    <row r="2056" spans="1:11" x14ac:dyDescent="0.35">
      <c r="B2056" s="11"/>
      <c r="C2056" s="17"/>
      <c r="D2056" s="11"/>
    </row>
    <row r="2057" spans="1:11" x14ac:dyDescent="0.35">
      <c r="G2057" s="4"/>
      <c r="H2057" s="4"/>
    </row>
    <row r="2058" spans="1:11" x14ac:dyDescent="0.35">
      <c r="A2058" s="4"/>
      <c r="B2058" s="4"/>
      <c r="C2058" s="4"/>
      <c r="D2058" s="4"/>
      <c r="E2058" s="4"/>
      <c r="F2058" s="4"/>
      <c r="G2058" s="4"/>
      <c r="H2058" s="4"/>
    </row>
    <row r="2059" spans="1:11" x14ac:dyDescent="0.35">
      <c r="B2059" s="18"/>
      <c r="C2059" s="18"/>
      <c r="D2059" s="4"/>
      <c r="E2059" s="4"/>
      <c r="F2059" s="4"/>
      <c r="G2059" s="4"/>
      <c r="H2059" s="4"/>
      <c r="I2059" s="4"/>
    </row>
    <row r="2060" spans="1:11" x14ac:dyDescent="0.35">
      <c r="B2060" s="10"/>
      <c r="C2060" s="4"/>
      <c r="D2060" s="4"/>
      <c r="E2060" s="4"/>
      <c r="F2060" s="4"/>
      <c r="G2060" s="4"/>
      <c r="H2060" s="4"/>
      <c r="I2060" s="18"/>
    </row>
    <row r="2061" spans="1:11" x14ac:dyDescent="0.35">
      <c r="B2061" s="19"/>
      <c r="C2061" s="20"/>
      <c r="D2061" s="9"/>
      <c r="E2061" s="9"/>
      <c r="F2061" s="9"/>
      <c r="G2061" s="9"/>
      <c r="H2061" s="9"/>
      <c r="I2061" s="9"/>
    </row>
    <row r="2062" spans="1:11" x14ac:dyDescent="0.35">
      <c r="A2062" s="19"/>
      <c r="B2062" s="2"/>
      <c r="C2062" s="9"/>
      <c r="D2062" s="9"/>
      <c r="E2062" s="9"/>
      <c r="F2062" s="9"/>
      <c r="G2062" s="9"/>
      <c r="H2062" s="9"/>
    </row>
    <row r="2064" spans="1:11" x14ac:dyDescent="0.35">
      <c r="B2064" s="4"/>
      <c r="C2064" s="4"/>
      <c r="D2064" s="4"/>
      <c r="E2064" s="11"/>
      <c r="F2064" s="11"/>
      <c r="G2064" s="11"/>
      <c r="H2064" s="4"/>
      <c r="I2064" s="4"/>
      <c r="J2064" s="4"/>
      <c r="K2064" s="21"/>
    </row>
    <row r="2065" spans="1:11" x14ac:dyDescent="0.35">
      <c r="B2065" s="4"/>
      <c r="C2065" s="4"/>
      <c r="D2065" s="4"/>
      <c r="E2065" s="4"/>
      <c r="F2065" s="4"/>
      <c r="G2065" s="4"/>
      <c r="H2065" s="4"/>
      <c r="I2065" s="4"/>
      <c r="J2065" s="4"/>
      <c r="K2065" s="4"/>
    </row>
    <row r="2066" spans="1:11" x14ac:dyDescent="0.35">
      <c r="B2066" s="4"/>
      <c r="C2066" s="4"/>
      <c r="D2066" s="4"/>
      <c r="E2066" s="4"/>
      <c r="F2066" s="4"/>
      <c r="G2066" s="4"/>
      <c r="H2066" s="4"/>
      <c r="I2066" s="4"/>
      <c r="J2066" s="4"/>
      <c r="K2066" s="4"/>
    </row>
    <row r="2067" spans="1:11" x14ac:dyDescent="0.35">
      <c r="B2067" s="18"/>
      <c r="C2067" s="4"/>
      <c r="D2067" s="4"/>
      <c r="E2067" s="11"/>
      <c r="F2067" s="11"/>
      <c r="G2067" s="18"/>
      <c r="H2067" s="18"/>
      <c r="I2067" s="4"/>
      <c r="J2067" s="4"/>
      <c r="K2067" s="18"/>
    </row>
    <row r="2068" spans="1:11" x14ac:dyDescent="0.35">
      <c r="B2068" s="20"/>
      <c r="C2068" s="22"/>
      <c r="D2068" s="22"/>
      <c r="E2068" s="23"/>
      <c r="F2068" s="23"/>
      <c r="G2068" s="23"/>
      <c r="H2068" s="23"/>
      <c r="I2068" s="23"/>
      <c r="J2068" s="24"/>
      <c r="K2068" s="23"/>
    </row>
    <row r="2069" spans="1:11" x14ac:dyDescent="0.35">
      <c r="I2069" s="15"/>
      <c r="J2069" s="15"/>
    </row>
    <row r="2072" spans="1:11" x14ac:dyDescent="0.35">
      <c r="A2072" s="19"/>
      <c r="B2072" s="2"/>
      <c r="C2072" s="9"/>
      <c r="D2072" s="9"/>
      <c r="E2072" s="9"/>
      <c r="F2072" s="9"/>
      <c r="G2072" s="9"/>
      <c r="H2072" s="9"/>
    </row>
    <row r="2073" spans="1:11" x14ac:dyDescent="0.35">
      <c r="A2073" s="19"/>
      <c r="B2073" s="2"/>
      <c r="C2073" s="9"/>
      <c r="D2073" s="9"/>
      <c r="E2073" s="9"/>
      <c r="F2073" s="9"/>
      <c r="G2073" s="9"/>
      <c r="H2073" s="9"/>
    </row>
    <row r="2074" spans="1:11" x14ac:dyDescent="0.35">
      <c r="A2074" s="19"/>
      <c r="B2074" s="2"/>
      <c r="C2074" s="9"/>
      <c r="D2074" s="9"/>
      <c r="E2074" s="9"/>
      <c r="F2074" s="9"/>
      <c r="G2074" s="9"/>
      <c r="H2074" s="9"/>
    </row>
    <row r="2075" spans="1:11" x14ac:dyDescent="0.35">
      <c r="K2075" s="25"/>
    </row>
    <row r="2080" spans="1:11" x14ac:dyDescent="0.35">
      <c r="B2080" s="1"/>
      <c r="C2080" s="2"/>
      <c r="D2080" s="3"/>
      <c r="E2080" s="4"/>
      <c r="F2080" s="5"/>
      <c r="G2080" s="2"/>
      <c r="H2080" s="4"/>
      <c r="I2080" s="6"/>
      <c r="J2080" s="2"/>
      <c r="K2080" s="4"/>
    </row>
    <row r="2081" spans="1:11" x14ac:dyDescent="0.35">
      <c r="A2081" s="8"/>
      <c r="B2081" s="2"/>
      <c r="C2081" s="2"/>
      <c r="D2081" s="2"/>
      <c r="E2081" s="2"/>
      <c r="F2081" s="2"/>
      <c r="G2081" s="2"/>
      <c r="H2081" s="9"/>
      <c r="I2081" s="2"/>
      <c r="J2081" s="2"/>
      <c r="K2081" s="9"/>
    </row>
    <row r="2082" spans="1:11" x14ac:dyDescent="0.35">
      <c r="A2082" s="8"/>
      <c r="B2082" s="2"/>
      <c r="C2082" s="2"/>
      <c r="D2082" s="48"/>
      <c r="E2082" s="2"/>
      <c r="F2082" s="2"/>
      <c r="G2082" s="2"/>
      <c r="H2082" s="9"/>
      <c r="I2082" s="2"/>
      <c r="J2082" s="2"/>
      <c r="K2082" s="9"/>
    </row>
    <row r="2083" spans="1:11" x14ac:dyDescent="0.35">
      <c r="B2083" s="6"/>
      <c r="C2083" s="10"/>
      <c r="K2083" s="9"/>
    </row>
    <row r="2084" spans="1:11" x14ac:dyDescent="0.35">
      <c r="B2084" s="11"/>
      <c r="C2084" s="12"/>
      <c r="F2084" s="11"/>
      <c r="G2084" s="13"/>
      <c r="I2084" s="13"/>
      <c r="J2084" s="14"/>
    </row>
    <row r="2085" spans="1:11" x14ac:dyDescent="0.35">
      <c r="B2085" s="4"/>
      <c r="C2085" s="15"/>
      <c r="F2085" s="11"/>
      <c r="G2085" s="14"/>
      <c r="K2085" s="2"/>
    </row>
    <row r="2086" spans="1:11" x14ac:dyDescent="0.35">
      <c r="B2086" s="11"/>
      <c r="C2086" s="15"/>
      <c r="D2086" s="51"/>
      <c r="F2086" s="4"/>
      <c r="G2086" s="9"/>
    </row>
    <row r="2087" spans="1:11" x14ac:dyDescent="0.35">
      <c r="B2087" s="11"/>
      <c r="C2087" s="15"/>
      <c r="D2087" s="50"/>
      <c r="F2087" s="4"/>
      <c r="G2087" s="9"/>
    </row>
    <row r="2088" spans="1:11" x14ac:dyDescent="0.35">
      <c r="B2088" s="11"/>
      <c r="C2088" s="15"/>
      <c r="D2088" s="4"/>
      <c r="F2088" s="11"/>
      <c r="G2088" s="15"/>
    </row>
    <row r="2089" spans="1:11" x14ac:dyDescent="0.35">
      <c r="B2089" s="11"/>
      <c r="C2089" s="17"/>
      <c r="D2089" s="11"/>
    </row>
    <row r="2090" spans="1:11" x14ac:dyDescent="0.35">
      <c r="G2090" s="4"/>
      <c r="H2090" s="4"/>
    </row>
    <row r="2091" spans="1:11" x14ac:dyDescent="0.35">
      <c r="A2091" s="4"/>
      <c r="B2091" s="4"/>
      <c r="C2091" s="4"/>
      <c r="D2091" s="4"/>
      <c r="E2091" s="4"/>
      <c r="F2091" s="4"/>
      <c r="G2091" s="4"/>
      <c r="H2091" s="4"/>
    </row>
    <row r="2092" spans="1:11" x14ac:dyDescent="0.35">
      <c r="B2092" s="18"/>
      <c r="C2092" s="18"/>
      <c r="D2092" s="4"/>
      <c r="E2092" s="4"/>
      <c r="F2092" s="4"/>
      <c r="G2092" s="4"/>
      <c r="H2092" s="4"/>
      <c r="I2092" s="4"/>
    </row>
    <row r="2093" spans="1:11" x14ac:dyDescent="0.35">
      <c r="B2093" s="10"/>
      <c r="C2093" s="4"/>
      <c r="D2093" s="4"/>
      <c r="E2093" s="4"/>
      <c r="F2093" s="4"/>
      <c r="G2093" s="4"/>
      <c r="H2093" s="4"/>
      <c r="I2093" s="18"/>
    </row>
    <row r="2094" spans="1:11" x14ac:dyDescent="0.35">
      <c r="B2094" s="19"/>
      <c r="C2094" s="20"/>
      <c r="D2094" s="9"/>
      <c r="E2094" s="9"/>
      <c r="F2094" s="9"/>
      <c r="G2094" s="9"/>
      <c r="H2094" s="9"/>
      <c r="I2094" s="9"/>
    </row>
    <row r="2095" spans="1:11" x14ac:dyDescent="0.35">
      <c r="A2095" s="19"/>
      <c r="B2095" s="2"/>
      <c r="C2095" s="9"/>
      <c r="D2095" s="9"/>
      <c r="E2095" s="9"/>
      <c r="F2095" s="9"/>
      <c r="G2095" s="9"/>
      <c r="H2095" s="9"/>
    </row>
    <row r="2097" spans="1:11" x14ac:dyDescent="0.35">
      <c r="B2097" s="4"/>
      <c r="C2097" s="4"/>
      <c r="D2097" s="4"/>
      <c r="E2097" s="11"/>
      <c r="F2097" s="11"/>
      <c r="G2097" s="11"/>
      <c r="H2097" s="4"/>
      <c r="I2097" s="4"/>
      <c r="J2097" s="4"/>
      <c r="K2097" s="21"/>
    </row>
    <row r="2098" spans="1:11" x14ac:dyDescent="0.35">
      <c r="B2098" s="4"/>
      <c r="C2098" s="4"/>
      <c r="D2098" s="4"/>
      <c r="E2098" s="4"/>
      <c r="F2098" s="4"/>
      <c r="G2098" s="4"/>
      <c r="H2098" s="4"/>
      <c r="I2098" s="4"/>
      <c r="J2098" s="4"/>
      <c r="K2098" s="4"/>
    </row>
    <row r="2099" spans="1:11" x14ac:dyDescent="0.35">
      <c r="B2099" s="4"/>
      <c r="C2099" s="4"/>
      <c r="D2099" s="4"/>
      <c r="E2099" s="4"/>
      <c r="F2099" s="4"/>
      <c r="G2099" s="4"/>
      <c r="H2099" s="4"/>
      <c r="I2099" s="4"/>
      <c r="J2099" s="4"/>
      <c r="K2099" s="4"/>
    </row>
    <row r="2100" spans="1:11" x14ac:dyDescent="0.35">
      <c r="B2100" s="18"/>
      <c r="C2100" s="4"/>
      <c r="D2100" s="4"/>
      <c r="E2100" s="11"/>
      <c r="F2100" s="11"/>
      <c r="G2100" s="18"/>
      <c r="H2100" s="18"/>
      <c r="I2100" s="4"/>
      <c r="J2100" s="4"/>
      <c r="K2100" s="18"/>
    </row>
    <row r="2101" spans="1:11" x14ac:dyDescent="0.35">
      <c r="B2101" s="20"/>
      <c r="C2101" s="22"/>
      <c r="D2101" s="22"/>
      <c r="E2101" s="23"/>
      <c r="F2101" s="23"/>
      <c r="G2101" s="23"/>
      <c r="H2101" s="23"/>
      <c r="I2101" s="23"/>
      <c r="J2101" s="24"/>
      <c r="K2101" s="23"/>
    </row>
    <row r="2102" spans="1:11" x14ac:dyDescent="0.35">
      <c r="I2102" s="15"/>
      <c r="J2102" s="15"/>
    </row>
    <row r="2105" spans="1:11" x14ac:dyDescent="0.35">
      <c r="A2105" s="19"/>
      <c r="B2105" s="2"/>
      <c r="C2105" s="9"/>
      <c r="D2105" s="9"/>
      <c r="E2105" s="9"/>
      <c r="F2105" s="9"/>
      <c r="G2105" s="9"/>
      <c r="H2105" s="9"/>
    </row>
    <row r="2106" spans="1:11" x14ac:dyDescent="0.35">
      <c r="A2106" s="19"/>
      <c r="B2106" s="2"/>
      <c r="C2106" s="9"/>
      <c r="D2106" s="9"/>
      <c r="E2106" s="9"/>
      <c r="F2106" s="9"/>
      <c r="G2106" s="9"/>
      <c r="H2106" s="9"/>
    </row>
    <row r="2107" spans="1:11" x14ac:dyDescent="0.35">
      <c r="A2107" s="19"/>
      <c r="B2107" s="2"/>
      <c r="C2107" s="9"/>
      <c r="D2107" s="9"/>
      <c r="E2107" s="9"/>
      <c r="F2107" s="9"/>
      <c r="G2107" s="9"/>
      <c r="H2107" s="9"/>
    </row>
    <row r="2108" spans="1:11" x14ac:dyDescent="0.35">
      <c r="K2108" s="25"/>
    </row>
    <row r="2113" spans="1:11" x14ac:dyDescent="0.35">
      <c r="B2113" s="1"/>
      <c r="C2113" s="2"/>
      <c r="D2113" s="3"/>
      <c r="E2113" s="4"/>
      <c r="F2113" s="5"/>
      <c r="G2113" s="2"/>
      <c r="H2113" s="4"/>
      <c r="I2113" s="6"/>
      <c r="J2113" s="2"/>
      <c r="K2113" s="4"/>
    </row>
    <row r="2114" spans="1:11" x14ac:dyDescent="0.35">
      <c r="A2114" s="8"/>
      <c r="B2114" s="2"/>
      <c r="C2114" s="2"/>
      <c r="D2114" s="2"/>
      <c r="E2114" s="2"/>
      <c r="F2114" s="2"/>
      <c r="G2114" s="2"/>
      <c r="H2114" s="9"/>
      <c r="I2114" s="2"/>
      <c r="J2114" s="2"/>
      <c r="K2114" s="9"/>
    </row>
    <row r="2115" spans="1:11" x14ac:dyDescent="0.35">
      <c r="A2115" s="8"/>
      <c r="B2115" s="2"/>
      <c r="C2115" s="2"/>
      <c r="D2115" s="48"/>
      <c r="E2115" s="2"/>
      <c r="F2115" s="2"/>
      <c r="G2115" s="2"/>
      <c r="H2115" s="9"/>
      <c r="I2115" s="2"/>
      <c r="J2115" s="2"/>
      <c r="K2115" s="9"/>
    </row>
    <row r="2116" spans="1:11" x14ac:dyDescent="0.35">
      <c r="B2116" s="6"/>
      <c r="C2116" s="10"/>
      <c r="K2116" s="9"/>
    </row>
    <row r="2117" spans="1:11" x14ac:dyDescent="0.35">
      <c r="B2117" s="11"/>
      <c r="C2117" s="12"/>
      <c r="F2117" s="11"/>
      <c r="G2117" s="13"/>
      <c r="I2117" s="13"/>
      <c r="J2117" s="14"/>
    </row>
    <row r="2118" spans="1:11" x14ac:dyDescent="0.35">
      <c r="B2118" s="4"/>
      <c r="C2118" s="15"/>
      <c r="F2118" s="11"/>
      <c r="G2118" s="14"/>
      <c r="K2118" s="2"/>
    </row>
    <row r="2119" spans="1:11" x14ac:dyDescent="0.35">
      <c r="B2119" s="11"/>
      <c r="C2119" s="15"/>
      <c r="D2119" s="51"/>
      <c r="F2119" s="4"/>
      <c r="G2119" s="9"/>
    </row>
    <row r="2120" spans="1:11" x14ac:dyDescent="0.35">
      <c r="B2120" s="11"/>
      <c r="C2120" s="15"/>
      <c r="D2120" s="50"/>
      <c r="F2120" s="4"/>
      <c r="G2120" s="9"/>
    </row>
    <row r="2121" spans="1:11" x14ac:dyDescent="0.35">
      <c r="B2121" s="11"/>
      <c r="C2121" s="15"/>
      <c r="D2121" s="4"/>
      <c r="F2121" s="11"/>
      <c r="G2121" s="15"/>
    </row>
    <row r="2122" spans="1:11" x14ac:dyDescent="0.35">
      <c r="B2122" s="11"/>
      <c r="C2122" s="17"/>
      <c r="D2122" s="11"/>
    </row>
    <row r="2123" spans="1:11" x14ac:dyDescent="0.35">
      <c r="G2123" s="4"/>
      <c r="H2123" s="4"/>
    </row>
    <row r="2124" spans="1:11" x14ac:dyDescent="0.35">
      <c r="A2124" s="4"/>
      <c r="B2124" s="4"/>
      <c r="C2124" s="4"/>
      <c r="D2124" s="4"/>
      <c r="E2124" s="4"/>
      <c r="F2124" s="4"/>
      <c r="G2124" s="4"/>
      <c r="H2124" s="4"/>
    </row>
    <row r="2125" spans="1:11" x14ac:dyDescent="0.35">
      <c r="B2125" s="18"/>
      <c r="C2125" s="18"/>
      <c r="D2125" s="4"/>
      <c r="E2125" s="4"/>
      <c r="F2125" s="4"/>
      <c r="G2125" s="4"/>
      <c r="H2125" s="4"/>
      <c r="I2125" s="4"/>
    </row>
    <row r="2126" spans="1:11" x14ac:dyDescent="0.35">
      <c r="B2126" s="10"/>
      <c r="C2126" s="4"/>
      <c r="D2126" s="4"/>
      <c r="E2126" s="4"/>
      <c r="F2126" s="4"/>
      <c r="G2126" s="4"/>
      <c r="H2126" s="4"/>
      <c r="I2126" s="18"/>
    </row>
    <row r="2127" spans="1:11" x14ac:dyDescent="0.35">
      <c r="B2127" s="19"/>
      <c r="C2127" s="20"/>
      <c r="D2127" s="9"/>
      <c r="E2127" s="9"/>
      <c r="F2127" s="9"/>
      <c r="G2127" s="9"/>
      <c r="H2127" s="9"/>
      <c r="I2127" s="9"/>
    </row>
    <row r="2128" spans="1:11" x14ac:dyDescent="0.35">
      <c r="A2128" s="19"/>
      <c r="B2128" s="2"/>
      <c r="C2128" s="9"/>
      <c r="D2128" s="9"/>
      <c r="E2128" s="9"/>
      <c r="F2128" s="9"/>
      <c r="G2128" s="9"/>
      <c r="H2128" s="9"/>
    </row>
    <row r="2130" spans="1:11" x14ac:dyDescent="0.35">
      <c r="B2130" s="4"/>
      <c r="C2130" s="4"/>
      <c r="D2130" s="4"/>
      <c r="E2130" s="11"/>
      <c r="F2130" s="11"/>
      <c r="G2130" s="11"/>
      <c r="H2130" s="4"/>
      <c r="I2130" s="4"/>
      <c r="J2130" s="4"/>
      <c r="K2130" s="21"/>
    </row>
    <row r="2131" spans="1:11" x14ac:dyDescent="0.35">
      <c r="B2131" s="4"/>
      <c r="C2131" s="4"/>
      <c r="D2131" s="4"/>
      <c r="E2131" s="4"/>
      <c r="F2131" s="4"/>
      <c r="G2131" s="4"/>
      <c r="H2131" s="4"/>
      <c r="I2131" s="4"/>
      <c r="J2131" s="4"/>
      <c r="K2131" s="4"/>
    </row>
    <row r="2132" spans="1:11" x14ac:dyDescent="0.35">
      <c r="B2132" s="4"/>
      <c r="C2132" s="4"/>
      <c r="D2132" s="4"/>
      <c r="E2132" s="4"/>
      <c r="F2132" s="4"/>
      <c r="G2132" s="4"/>
      <c r="H2132" s="4"/>
      <c r="I2132" s="4"/>
      <c r="J2132" s="4"/>
      <c r="K2132" s="4"/>
    </row>
    <row r="2133" spans="1:11" x14ac:dyDescent="0.35">
      <c r="B2133" s="18"/>
      <c r="C2133" s="4"/>
      <c r="D2133" s="4"/>
      <c r="E2133" s="11"/>
      <c r="F2133" s="11"/>
      <c r="G2133" s="18"/>
      <c r="H2133" s="18"/>
      <c r="I2133" s="4"/>
      <c r="J2133" s="4"/>
      <c r="K2133" s="18"/>
    </row>
    <row r="2134" spans="1:11" x14ac:dyDescent="0.35">
      <c r="B2134" s="20"/>
      <c r="C2134" s="22"/>
      <c r="D2134" s="22"/>
      <c r="E2134" s="23"/>
      <c r="F2134" s="23"/>
      <c r="G2134" s="23"/>
      <c r="H2134" s="23"/>
      <c r="I2134" s="23"/>
      <c r="J2134" s="24"/>
      <c r="K2134" s="23"/>
    </row>
    <row r="2135" spans="1:11" x14ac:dyDescent="0.35">
      <c r="I2135" s="15"/>
      <c r="J2135" s="15"/>
    </row>
    <row r="2138" spans="1:11" x14ac:dyDescent="0.35">
      <c r="A2138" s="19"/>
      <c r="B2138" s="2"/>
      <c r="C2138" s="9"/>
      <c r="D2138" s="9"/>
      <c r="E2138" s="9"/>
      <c r="F2138" s="9"/>
      <c r="G2138" s="9"/>
      <c r="H2138" s="9"/>
    </row>
    <row r="2139" spans="1:11" x14ac:dyDescent="0.35">
      <c r="A2139" s="19"/>
      <c r="B2139" s="2"/>
      <c r="C2139" s="9"/>
      <c r="D2139" s="9"/>
      <c r="E2139" s="9"/>
      <c r="F2139" s="9"/>
      <c r="G2139" s="9"/>
      <c r="H2139" s="9"/>
    </row>
    <row r="2140" spans="1:11" x14ac:dyDescent="0.35">
      <c r="A2140" s="19"/>
      <c r="B2140" s="2"/>
      <c r="C2140" s="9"/>
      <c r="D2140" s="9"/>
      <c r="E2140" s="9"/>
      <c r="F2140" s="9"/>
      <c r="G2140" s="9"/>
      <c r="H2140" s="9"/>
    </row>
    <row r="2141" spans="1:11" x14ac:dyDescent="0.35">
      <c r="K2141" s="25"/>
    </row>
    <row r="2146" spans="1:11" x14ac:dyDescent="0.35">
      <c r="B2146" s="1"/>
      <c r="C2146" s="2"/>
      <c r="D2146" s="3"/>
      <c r="E2146" s="4"/>
      <c r="F2146" s="5"/>
      <c r="G2146" s="2"/>
      <c r="H2146" s="4"/>
      <c r="I2146" s="6"/>
      <c r="J2146" s="2"/>
      <c r="K2146" s="4"/>
    </row>
    <row r="2147" spans="1:11" x14ac:dyDescent="0.35">
      <c r="A2147" s="8"/>
      <c r="B2147" s="2"/>
      <c r="C2147" s="2"/>
      <c r="D2147" s="2"/>
      <c r="E2147" s="2"/>
      <c r="F2147" s="2"/>
      <c r="G2147" s="2"/>
      <c r="H2147" s="9"/>
      <c r="I2147" s="2"/>
      <c r="J2147" s="2"/>
      <c r="K2147" s="9"/>
    </row>
    <row r="2148" spans="1:11" x14ac:dyDescent="0.35">
      <c r="A2148" s="8"/>
      <c r="B2148" s="2"/>
      <c r="C2148" s="2"/>
      <c r="D2148" s="48"/>
      <c r="E2148" s="2"/>
      <c r="F2148" s="2"/>
      <c r="G2148" s="2"/>
      <c r="H2148" s="9"/>
      <c r="I2148" s="2"/>
      <c r="J2148" s="2"/>
      <c r="K2148" s="9"/>
    </row>
    <row r="2149" spans="1:11" x14ac:dyDescent="0.35">
      <c r="B2149" s="6"/>
      <c r="C2149" s="10"/>
      <c r="K2149" s="9"/>
    </row>
    <row r="2150" spans="1:11" x14ac:dyDescent="0.35">
      <c r="B2150" s="11"/>
      <c r="C2150" s="12"/>
      <c r="F2150" s="11"/>
      <c r="G2150" s="13"/>
      <c r="I2150" s="13"/>
      <c r="J2150" s="14"/>
    </row>
    <row r="2151" spans="1:11" x14ac:dyDescent="0.35">
      <c r="B2151" s="4"/>
      <c r="C2151" s="15"/>
      <c r="F2151" s="11"/>
      <c r="G2151" s="14"/>
      <c r="K2151" s="2"/>
    </row>
    <row r="2152" spans="1:11" x14ac:dyDescent="0.35">
      <c r="B2152" s="11"/>
      <c r="C2152" s="15"/>
      <c r="D2152" s="51"/>
      <c r="F2152" s="4"/>
      <c r="G2152" s="9"/>
    </row>
    <row r="2153" spans="1:11" x14ac:dyDescent="0.35">
      <c r="B2153" s="11"/>
      <c r="C2153" s="15"/>
      <c r="D2153" s="50"/>
      <c r="F2153" s="4"/>
      <c r="G2153" s="9"/>
    </row>
    <row r="2154" spans="1:11" x14ac:dyDescent="0.35">
      <c r="B2154" s="11"/>
      <c r="C2154" s="15"/>
      <c r="D2154" s="4"/>
      <c r="F2154" s="11"/>
      <c r="G2154" s="15"/>
    </row>
    <row r="2155" spans="1:11" x14ac:dyDescent="0.35">
      <c r="B2155" s="11"/>
      <c r="C2155" s="17"/>
      <c r="D2155" s="11"/>
    </row>
    <row r="2156" spans="1:11" x14ac:dyDescent="0.35">
      <c r="G2156" s="4"/>
      <c r="H2156" s="4"/>
    </row>
    <row r="2157" spans="1:11" x14ac:dyDescent="0.35">
      <c r="A2157" s="4"/>
      <c r="B2157" s="4"/>
      <c r="C2157" s="4"/>
      <c r="D2157" s="4"/>
      <c r="E2157" s="4"/>
      <c r="F2157" s="4"/>
      <c r="G2157" s="4"/>
      <c r="H2157" s="4"/>
    </row>
    <row r="2158" spans="1:11" x14ac:dyDescent="0.35">
      <c r="B2158" s="18"/>
      <c r="C2158" s="18"/>
      <c r="D2158" s="4"/>
      <c r="E2158" s="4"/>
      <c r="F2158" s="4"/>
      <c r="G2158" s="4"/>
      <c r="H2158" s="4"/>
      <c r="I2158" s="4"/>
    </row>
    <row r="2159" spans="1:11" x14ac:dyDescent="0.35">
      <c r="B2159" s="10"/>
      <c r="C2159" s="4"/>
      <c r="D2159" s="4"/>
      <c r="E2159" s="4"/>
      <c r="F2159" s="4"/>
      <c r="G2159" s="4"/>
      <c r="H2159" s="4"/>
      <c r="I2159" s="18"/>
    </row>
    <row r="2160" spans="1:11" x14ac:dyDescent="0.35">
      <c r="B2160" s="19"/>
      <c r="C2160" s="20"/>
      <c r="D2160" s="9"/>
      <c r="E2160" s="9"/>
      <c r="F2160" s="9"/>
      <c r="G2160" s="9"/>
      <c r="H2160" s="9"/>
      <c r="I2160" s="9"/>
    </row>
    <row r="2161" spans="1:11" x14ac:dyDescent="0.35">
      <c r="A2161" s="19"/>
      <c r="B2161" s="2"/>
      <c r="C2161" s="9"/>
      <c r="D2161" s="9"/>
      <c r="E2161" s="9"/>
      <c r="F2161" s="9"/>
      <c r="G2161" s="9"/>
      <c r="H2161" s="9"/>
    </row>
    <row r="2163" spans="1:11" x14ac:dyDescent="0.35">
      <c r="B2163" s="4"/>
      <c r="C2163" s="4"/>
      <c r="D2163" s="4"/>
      <c r="E2163" s="11"/>
      <c r="F2163" s="11"/>
      <c r="G2163" s="11"/>
      <c r="H2163" s="4"/>
      <c r="I2163" s="4"/>
      <c r="J2163" s="4"/>
      <c r="K2163" s="21"/>
    </row>
    <row r="2164" spans="1:11" x14ac:dyDescent="0.35">
      <c r="B2164" s="4"/>
      <c r="C2164" s="4"/>
      <c r="D2164" s="4"/>
      <c r="E2164" s="4"/>
      <c r="F2164" s="4"/>
      <c r="G2164" s="4"/>
      <c r="H2164" s="4"/>
      <c r="I2164" s="4"/>
      <c r="J2164" s="4"/>
      <c r="K2164" s="4"/>
    </row>
    <row r="2165" spans="1:11" x14ac:dyDescent="0.35">
      <c r="B2165" s="4"/>
      <c r="C2165" s="4"/>
      <c r="D2165" s="4"/>
      <c r="E2165" s="4"/>
      <c r="F2165" s="4"/>
      <c r="G2165" s="4"/>
      <c r="H2165" s="4"/>
      <c r="I2165" s="4"/>
      <c r="J2165" s="4"/>
      <c r="K2165" s="4"/>
    </row>
    <row r="2166" spans="1:11" x14ac:dyDescent="0.35">
      <c r="B2166" s="18"/>
      <c r="C2166" s="4"/>
      <c r="D2166" s="4"/>
      <c r="E2166" s="11"/>
      <c r="F2166" s="11"/>
      <c r="G2166" s="18"/>
      <c r="H2166" s="18"/>
      <c r="I2166" s="4"/>
      <c r="J2166" s="4"/>
      <c r="K2166" s="18"/>
    </row>
    <row r="2167" spans="1:11" x14ac:dyDescent="0.35">
      <c r="B2167" s="20"/>
      <c r="C2167" s="22"/>
      <c r="D2167" s="22"/>
      <c r="E2167" s="23"/>
      <c r="F2167" s="23"/>
      <c r="G2167" s="23"/>
      <c r="H2167" s="23"/>
      <c r="I2167" s="23"/>
      <c r="J2167" s="24"/>
      <c r="K2167" s="23"/>
    </row>
    <row r="2168" spans="1:11" x14ac:dyDescent="0.35">
      <c r="I2168" s="15"/>
      <c r="J2168" s="15"/>
    </row>
    <row r="2171" spans="1:11" x14ac:dyDescent="0.35">
      <c r="A2171" s="19"/>
      <c r="B2171" s="2"/>
      <c r="C2171" s="9"/>
      <c r="D2171" s="9"/>
      <c r="E2171" s="9"/>
      <c r="F2171" s="9"/>
      <c r="G2171" s="9"/>
      <c r="H2171" s="9"/>
    </row>
    <row r="2172" spans="1:11" x14ac:dyDescent="0.35">
      <c r="A2172" s="19"/>
      <c r="B2172" s="2"/>
      <c r="C2172" s="9"/>
      <c r="D2172" s="9"/>
      <c r="E2172" s="9"/>
      <c r="F2172" s="9"/>
      <c r="G2172" s="9"/>
      <c r="H2172" s="9"/>
    </row>
    <row r="2173" spans="1:11" x14ac:dyDescent="0.35">
      <c r="A2173" s="19"/>
      <c r="B2173" s="2"/>
      <c r="C2173" s="9"/>
      <c r="D2173" s="9"/>
      <c r="E2173" s="9"/>
      <c r="F2173" s="9"/>
      <c r="G2173" s="9"/>
      <c r="H2173" s="9"/>
    </row>
    <row r="2174" spans="1:11" x14ac:dyDescent="0.35">
      <c r="K2174" s="25"/>
    </row>
    <row r="2179" spans="1:11" x14ac:dyDescent="0.35">
      <c r="B2179" s="1"/>
      <c r="C2179" s="2"/>
      <c r="D2179" s="3"/>
      <c r="E2179" s="4"/>
      <c r="F2179" s="5"/>
      <c r="G2179" s="2"/>
      <c r="H2179" s="4"/>
      <c r="I2179" s="6"/>
      <c r="J2179" s="2"/>
      <c r="K2179" s="4"/>
    </row>
    <row r="2180" spans="1:11" x14ac:dyDescent="0.35">
      <c r="A2180" s="8"/>
      <c r="B2180" s="2"/>
      <c r="C2180" s="2"/>
      <c r="D2180" s="2"/>
      <c r="E2180" s="2"/>
      <c r="F2180" s="2"/>
      <c r="G2180" s="2"/>
      <c r="H2180" s="9"/>
      <c r="I2180" s="2"/>
      <c r="J2180" s="2"/>
      <c r="K2180" s="9"/>
    </row>
    <row r="2181" spans="1:11" x14ac:dyDescent="0.35">
      <c r="A2181" s="8"/>
      <c r="B2181" s="2"/>
      <c r="C2181" s="2"/>
      <c r="D2181" s="48"/>
      <c r="E2181" s="2"/>
      <c r="F2181" s="2"/>
      <c r="G2181" s="2"/>
      <c r="H2181" s="9"/>
      <c r="I2181" s="2"/>
      <c r="J2181" s="2"/>
      <c r="K2181" s="9"/>
    </row>
    <row r="2182" spans="1:11" x14ac:dyDescent="0.35">
      <c r="B2182" s="6"/>
      <c r="C2182" s="10"/>
      <c r="K2182" s="9"/>
    </row>
    <row r="2183" spans="1:11" x14ac:dyDescent="0.35">
      <c r="B2183" s="11"/>
      <c r="C2183" s="12"/>
      <c r="F2183" s="11"/>
      <c r="G2183" s="13"/>
      <c r="I2183" s="13"/>
      <c r="J2183" s="14"/>
    </row>
    <row r="2184" spans="1:11" x14ac:dyDescent="0.35">
      <c r="B2184" s="4"/>
      <c r="C2184" s="15"/>
      <c r="F2184" s="11"/>
      <c r="G2184" s="14"/>
      <c r="K2184" s="2"/>
    </row>
    <row r="2185" spans="1:11" x14ac:dyDescent="0.35">
      <c r="B2185" s="11"/>
      <c r="C2185" s="15"/>
      <c r="D2185" s="51"/>
      <c r="F2185" s="4"/>
      <c r="G2185" s="9"/>
    </row>
    <row r="2186" spans="1:11" x14ac:dyDescent="0.35">
      <c r="B2186" s="11"/>
      <c r="C2186" s="15"/>
      <c r="D2186" s="50"/>
      <c r="F2186" s="4"/>
      <c r="G2186" s="9"/>
    </row>
    <row r="2187" spans="1:11" x14ac:dyDescent="0.35">
      <c r="B2187" s="11"/>
      <c r="C2187" s="15"/>
      <c r="D2187" s="4"/>
      <c r="F2187" s="11"/>
      <c r="G2187" s="15"/>
    </row>
    <row r="2188" spans="1:11" x14ac:dyDescent="0.35">
      <c r="B2188" s="11"/>
      <c r="C2188" s="17"/>
      <c r="D2188" s="11"/>
    </row>
    <row r="2189" spans="1:11" x14ac:dyDescent="0.35">
      <c r="G2189" s="4"/>
      <c r="H2189" s="4"/>
    </row>
    <row r="2190" spans="1:11" x14ac:dyDescent="0.35">
      <c r="A2190" s="4"/>
      <c r="B2190" s="4"/>
      <c r="C2190" s="4"/>
      <c r="D2190" s="4"/>
      <c r="E2190" s="4"/>
      <c r="F2190" s="4"/>
      <c r="G2190" s="4"/>
      <c r="H2190" s="4"/>
    </row>
    <row r="2191" spans="1:11" x14ac:dyDescent="0.35">
      <c r="B2191" s="18"/>
      <c r="C2191" s="18"/>
      <c r="D2191" s="4"/>
      <c r="E2191" s="4"/>
      <c r="F2191" s="4"/>
      <c r="G2191" s="4"/>
      <c r="H2191" s="4"/>
      <c r="I2191" s="4"/>
    </row>
    <row r="2192" spans="1:11" x14ac:dyDescent="0.35">
      <c r="B2192" s="10"/>
      <c r="C2192" s="4"/>
      <c r="D2192" s="4"/>
      <c r="E2192" s="4"/>
      <c r="F2192" s="4"/>
      <c r="G2192" s="4"/>
      <c r="H2192" s="4"/>
      <c r="I2192" s="18"/>
    </row>
    <row r="2193" spans="1:11" x14ac:dyDescent="0.35">
      <c r="B2193" s="19"/>
      <c r="C2193" s="20"/>
      <c r="D2193" s="9"/>
      <c r="E2193" s="9"/>
      <c r="F2193" s="9"/>
      <c r="G2193" s="9"/>
      <c r="H2193" s="9"/>
      <c r="I2193" s="9"/>
    </row>
    <row r="2194" spans="1:11" x14ac:dyDescent="0.35">
      <c r="A2194" s="19"/>
      <c r="B2194" s="2"/>
      <c r="C2194" s="9"/>
      <c r="D2194" s="9"/>
      <c r="E2194" s="9"/>
      <c r="F2194" s="9"/>
      <c r="G2194" s="9"/>
      <c r="H2194" s="9"/>
    </row>
    <row r="2196" spans="1:11" x14ac:dyDescent="0.35">
      <c r="B2196" s="4"/>
      <c r="C2196" s="4"/>
      <c r="D2196" s="4"/>
      <c r="E2196" s="11"/>
      <c r="F2196" s="11"/>
      <c r="G2196" s="11"/>
      <c r="H2196" s="4"/>
      <c r="I2196" s="4"/>
      <c r="J2196" s="4"/>
      <c r="K2196" s="21"/>
    </row>
    <row r="2197" spans="1:11" x14ac:dyDescent="0.35">
      <c r="B2197" s="4"/>
      <c r="C2197" s="4"/>
      <c r="D2197" s="4"/>
      <c r="E2197" s="4"/>
      <c r="F2197" s="4"/>
      <c r="G2197" s="4"/>
      <c r="H2197" s="4"/>
      <c r="I2197" s="4"/>
      <c r="J2197" s="4"/>
      <c r="K2197" s="4"/>
    </row>
    <row r="2198" spans="1:11" x14ac:dyDescent="0.35">
      <c r="B2198" s="4"/>
      <c r="C2198" s="4"/>
      <c r="D2198" s="4"/>
      <c r="E2198" s="4"/>
      <c r="F2198" s="4"/>
      <c r="G2198" s="4"/>
      <c r="H2198" s="4"/>
      <c r="I2198" s="4"/>
      <c r="J2198" s="4"/>
      <c r="K2198" s="4"/>
    </row>
    <row r="2199" spans="1:11" x14ac:dyDescent="0.35">
      <c r="B2199" s="18"/>
      <c r="C2199" s="4"/>
      <c r="D2199" s="4"/>
      <c r="E2199" s="11"/>
      <c r="F2199" s="11"/>
      <c r="G2199" s="18"/>
      <c r="H2199" s="18"/>
      <c r="I2199" s="4"/>
      <c r="J2199" s="4"/>
      <c r="K2199" s="18"/>
    </row>
    <row r="2200" spans="1:11" x14ac:dyDescent="0.35">
      <c r="B2200" s="20"/>
      <c r="C2200" s="22"/>
      <c r="D2200" s="22"/>
      <c r="E2200" s="23"/>
      <c r="F2200" s="23"/>
      <c r="G2200" s="23"/>
      <c r="H2200" s="23"/>
      <c r="I2200" s="23"/>
      <c r="J2200" s="24"/>
      <c r="K2200" s="23"/>
    </row>
    <row r="2201" spans="1:11" x14ac:dyDescent="0.35">
      <c r="I2201" s="15"/>
      <c r="J2201" s="15"/>
    </row>
    <row r="2204" spans="1:11" x14ac:dyDescent="0.35">
      <c r="A2204" s="19"/>
      <c r="B2204" s="2"/>
      <c r="C2204" s="9"/>
      <c r="D2204" s="9"/>
      <c r="E2204" s="9"/>
      <c r="F2204" s="9"/>
      <c r="G2204" s="9"/>
      <c r="H2204" s="9"/>
    </row>
    <row r="2205" spans="1:11" x14ac:dyDescent="0.35">
      <c r="A2205" s="19"/>
      <c r="B2205" s="2"/>
      <c r="C2205" s="9"/>
      <c r="D2205" s="9"/>
      <c r="E2205" s="9"/>
      <c r="F2205" s="9"/>
      <c r="G2205" s="9"/>
      <c r="H2205" s="9"/>
    </row>
    <row r="2206" spans="1:11" x14ac:dyDescent="0.35">
      <c r="A2206" s="19"/>
      <c r="B2206" s="2"/>
      <c r="C2206" s="9"/>
      <c r="D2206" s="9"/>
      <c r="E2206" s="9"/>
      <c r="F2206" s="9"/>
      <c r="G2206" s="9"/>
      <c r="H2206" s="9"/>
    </row>
    <row r="2207" spans="1:11" x14ac:dyDescent="0.35">
      <c r="K2207" s="25"/>
    </row>
    <row r="2212" spans="1:11" x14ac:dyDescent="0.35">
      <c r="B2212" s="1"/>
      <c r="C2212" s="2"/>
      <c r="D2212" s="3"/>
      <c r="E2212" s="4"/>
      <c r="F2212" s="5"/>
      <c r="G2212" s="2"/>
      <c r="H2212" s="4"/>
      <c r="I2212" s="6"/>
      <c r="J2212" s="2"/>
      <c r="K2212" s="4"/>
    </row>
    <row r="2213" spans="1:11" x14ac:dyDescent="0.35">
      <c r="A2213" s="8"/>
      <c r="B2213" s="2"/>
      <c r="C2213" s="2"/>
      <c r="D2213" s="2"/>
      <c r="E2213" s="2"/>
      <c r="F2213" s="2"/>
      <c r="G2213" s="2"/>
      <c r="H2213" s="9"/>
      <c r="I2213" s="2"/>
      <c r="J2213" s="2"/>
      <c r="K2213" s="9"/>
    </row>
    <row r="2214" spans="1:11" x14ac:dyDescent="0.35">
      <c r="A2214" s="8"/>
      <c r="B2214" s="2"/>
      <c r="C2214" s="2"/>
      <c r="D2214" s="48"/>
      <c r="E2214" s="2"/>
      <c r="F2214" s="2"/>
      <c r="G2214" s="2"/>
      <c r="H2214" s="9"/>
      <c r="I2214" s="2"/>
      <c r="J2214" s="2"/>
      <c r="K2214" s="9"/>
    </row>
    <row r="2215" spans="1:11" x14ac:dyDescent="0.35">
      <c r="B2215" s="6"/>
      <c r="C2215" s="10"/>
      <c r="K2215" s="9"/>
    </row>
    <row r="2216" spans="1:11" x14ac:dyDescent="0.35">
      <c r="B2216" s="11"/>
      <c r="C2216" s="12"/>
      <c r="F2216" s="11"/>
      <c r="G2216" s="13"/>
      <c r="I2216" s="13"/>
      <c r="J2216" s="14"/>
    </row>
    <row r="2217" spans="1:11" x14ac:dyDescent="0.35">
      <c r="B2217" s="4"/>
      <c r="C2217" s="15"/>
      <c r="F2217" s="11"/>
      <c r="G2217" s="14"/>
      <c r="K2217" s="2"/>
    </row>
    <row r="2218" spans="1:11" x14ac:dyDescent="0.35">
      <c r="B2218" s="11"/>
      <c r="C2218" s="15"/>
      <c r="D2218" s="51"/>
      <c r="F2218" s="4"/>
      <c r="G2218" s="9"/>
    </row>
    <row r="2219" spans="1:11" x14ac:dyDescent="0.35">
      <c r="B2219" s="11"/>
      <c r="C2219" s="15"/>
      <c r="D2219" s="50"/>
      <c r="F2219" s="4"/>
      <c r="G2219" s="9"/>
    </row>
    <row r="2220" spans="1:11" x14ac:dyDescent="0.35">
      <c r="B2220" s="11"/>
      <c r="C2220" s="15"/>
      <c r="D2220" s="4"/>
      <c r="F2220" s="11"/>
      <c r="G2220" s="15"/>
    </row>
    <row r="2221" spans="1:11" x14ac:dyDescent="0.35">
      <c r="B2221" s="11"/>
      <c r="C2221" s="17"/>
      <c r="D2221" s="11"/>
    </row>
    <row r="2222" spans="1:11" x14ac:dyDescent="0.35">
      <c r="G2222" s="4"/>
      <c r="H2222" s="4"/>
    </row>
    <row r="2223" spans="1:11" x14ac:dyDescent="0.35">
      <c r="A2223" s="4"/>
      <c r="B2223" s="4"/>
      <c r="C2223" s="4"/>
      <c r="D2223" s="4"/>
      <c r="E2223" s="4"/>
      <c r="F2223" s="4"/>
      <c r="G2223" s="4"/>
      <c r="H2223" s="4"/>
    </row>
    <row r="2224" spans="1:11" x14ac:dyDescent="0.35">
      <c r="B2224" s="18"/>
      <c r="C2224" s="18"/>
      <c r="D2224" s="4"/>
      <c r="E2224" s="4"/>
      <c r="F2224" s="4"/>
      <c r="G2224" s="4"/>
      <c r="H2224" s="4"/>
      <c r="I2224" s="4"/>
    </row>
    <row r="2225" spans="1:11" x14ac:dyDescent="0.35">
      <c r="B2225" s="10"/>
      <c r="C2225" s="4"/>
      <c r="D2225" s="4"/>
      <c r="E2225" s="4"/>
      <c r="F2225" s="4"/>
      <c r="G2225" s="4"/>
      <c r="H2225" s="4"/>
      <c r="I2225" s="18"/>
    </row>
    <row r="2226" spans="1:11" x14ac:dyDescent="0.35">
      <c r="B2226" s="19"/>
      <c r="C2226" s="20"/>
      <c r="D2226" s="9"/>
      <c r="E2226" s="9"/>
      <c r="F2226" s="9"/>
      <c r="G2226" s="9"/>
      <c r="H2226" s="9"/>
      <c r="I2226" s="9"/>
    </row>
    <row r="2227" spans="1:11" x14ac:dyDescent="0.35">
      <c r="A2227" s="19"/>
      <c r="B2227" s="2"/>
      <c r="C2227" s="9"/>
      <c r="D2227" s="9"/>
      <c r="E2227" s="9"/>
      <c r="F2227" s="9"/>
      <c r="G2227" s="9"/>
      <c r="H2227" s="9"/>
    </row>
    <row r="2229" spans="1:11" x14ac:dyDescent="0.35">
      <c r="B2229" s="4"/>
      <c r="C2229" s="4"/>
      <c r="D2229" s="4"/>
      <c r="E2229" s="11"/>
      <c r="F2229" s="11"/>
      <c r="G2229" s="11"/>
      <c r="H2229" s="4"/>
      <c r="I2229" s="4"/>
      <c r="J2229" s="4"/>
      <c r="K2229" s="21"/>
    </row>
    <row r="2230" spans="1:11" x14ac:dyDescent="0.35">
      <c r="B2230" s="4"/>
      <c r="C2230" s="4"/>
      <c r="D2230" s="4"/>
      <c r="E2230" s="4"/>
      <c r="F2230" s="4"/>
      <c r="G2230" s="4"/>
      <c r="H2230" s="4"/>
      <c r="I2230" s="4"/>
      <c r="J2230" s="4"/>
      <c r="K2230" s="4"/>
    </row>
    <row r="2231" spans="1:11" x14ac:dyDescent="0.35">
      <c r="B2231" s="4"/>
      <c r="C2231" s="4"/>
      <c r="D2231" s="4"/>
      <c r="E2231" s="4"/>
      <c r="F2231" s="4"/>
      <c r="G2231" s="4"/>
      <c r="H2231" s="4"/>
      <c r="I2231" s="4"/>
      <c r="J2231" s="4"/>
      <c r="K2231" s="4"/>
    </row>
    <row r="2232" spans="1:11" x14ac:dyDescent="0.35">
      <c r="B2232" s="18"/>
      <c r="C2232" s="4"/>
      <c r="D2232" s="4"/>
      <c r="E2232" s="11"/>
      <c r="F2232" s="11"/>
      <c r="G2232" s="18"/>
      <c r="H2232" s="18"/>
      <c r="I2232" s="4"/>
      <c r="J2232" s="4"/>
      <c r="K2232" s="18"/>
    </row>
    <row r="2233" spans="1:11" x14ac:dyDescent="0.35">
      <c r="B2233" s="20"/>
      <c r="C2233" s="22"/>
      <c r="D2233" s="22"/>
      <c r="E2233" s="23"/>
      <c r="F2233" s="23"/>
      <c r="G2233" s="23"/>
      <c r="H2233" s="23"/>
      <c r="I2233" s="23"/>
      <c r="J2233" s="24"/>
      <c r="K2233" s="23"/>
    </row>
    <row r="2234" spans="1:11" x14ac:dyDescent="0.35">
      <c r="I2234" s="15"/>
      <c r="J2234" s="15"/>
    </row>
    <row r="2237" spans="1:11" x14ac:dyDescent="0.35">
      <c r="A2237" s="19"/>
      <c r="B2237" s="2"/>
      <c r="C2237" s="9"/>
      <c r="D2237" s="9"/>
      <c r="E2237" s="9"/>
      <c r="F2237" s="9"/>
      <c r="G2237" s="9"/>
      <c r="H2237" s="9"/>
    </row>
    <row r="2238" spans="1:11" x14ac:dyDescent="0.35">
      <c r="A2238" s="19"/>
      <c r="B2238" s="2"/>
      <c r="C2238" s="9"/>
      <c r="D2238" s="9"/>
      <c r="E2238" s="9"/>
      <c r="F2238" s="9"/>
      <c r="G2238" s="9"/>
      <c r="H2238" s="9"/>
    </row>
    <row r="2239" spans="1:11" x14ac:dyDescent="0.35">
      <c r="A2239" s="19"/>
      <c r="B2239" s="2"/>
      <c r="C2239" s="9"/>
      <c r="D2239" s="9"/>
      <c r="E2239" s="9"/>
      <c r="F2239" s="9"/>
      <c r="G2239" s="9"/>
      <c r="H2239" s="9"/>
    </row>
    <row r="2240" spans="1:11" x14ac:dyDescent="0.35">
      <c r="K2240" s="25"/>
    </row>
    <row r="2245" spans="1:11" x14ac:dyDescent="0.35">
      <c r="B2245" s="1"/>
      <c r="C2245" s="2"/>
      <c r="D2245" s="3"/>
      <c r="E2245" s="4"/>
      <c r="F2245" s="5"/>
      <c r="G2245" s="2"/>
      <c r="H2245" s="4"/>
      <c r="I2245" s="6"/>
      <c r="J2245" s="2"/>
      <c r="K2245" s="4"/>
    </row>
    <row r="2246" spans="1:11" x14ac:dyDescent="0.35">
      <c r="A2246" s="8"/>
      <c r="B2246" s="2"/>
      <c r="C2246" s="2"/>
      <c r="D2246" s="2"/>
      <c r="E2246" s="2"/>
      <c r="F2246" s="2"/>
      <c r="G2246" s="2"/>
      <c r="H2246" s="9"/>
      <c r="I2246" s="2"/>
      <c r="J2246" s="2"/>
      <c r="K2246" s="9"/>
    </row>
    <row r="2247" spans="1:11" x14ac:dyDescent="0.35">
      <c r="A2247" s="8"/>
      <c r="B2247" s="2"/>
      <c r="C2247" s="2"/>
      <c r="D2247" s="48"/>
      <c r="E2247" s="2"/>
      <c r="F2247" s="2"/>
      <c r="G2247" s="2"/>
      <c r="H2247" s="9"/>
      <c r="I2247" s="2"/>
      <c r="J2247" s="2"/>
      <c r="K2247" s="9"/>
    </row>
    <row r="2248" spans="1:11" x14ac:dyDescent="0.35">
      <c r="B2248" s="6"/>
      <c r="C2248" s="10"/>
      <c r="K2248" s="9"/>
    </row>
    <row r="2249" spans="1:11" x14ac:dyDescent="0.35">
      <c r="B2249" s="11"/>
      <c r="C2249" s="12"/>
      <c r="F2249" s="11"/>
      <c r="G2249" s="13"/>
      <c r="I2249" s="13"/>
      <c r="J2249" s="14"/>
    </row>
    <row r="2250" spans="1:11" x14ac:dyDescent="0.35">
      <c r="B2250" s="4"/>
      <c r="C2250" s="15"/>
      <c r="F2250" s="11"/>
      <c r="G2250" s="14"/>
      <c r="K2250" s="2"/>
    </row>
    <row r="2251" spans="1:11" x14ac:dyDescent="0.35">
      <c r="B2251" s="11"/>
      <c r="C2251" s="15"/>
      <c r="D2251" s="51"/>
      <c r="F2251" s="4"/>
      <c r="G2251" s="9"/>
    </row>
    <row r="2252" spans="1:11" x14ac:dyDescent="0.35">
      <c r="B2252" s="11"/>
      <c r="C2252" s="15"/>
      <c r="D2252" s="50"/>
      <c r="F2252" s="4"/>
      <c r="G2252" s="9"/>
    </row>
    <row r="2253" spans="1:11" x14ac:dyDescent="0.35">
      <c r="B2253" s="11"/>
      <c r="C2253" s="15"/>
      <c r="D2253" s="4"/>
      <c r="F2253" s="11"/>
      <c r="G2253" s="15"/>
    </row>
    <row r="2254" spans="1:11" x14ac:dyDescent="0.35">
      <c r="B2254" s="11"/>
      <c r="C2254" s="17"/>
      <c r="D2254" s="11"/>
    </row>
    <row r="2255" spans="1:11" x14ac:dyDescent="0.35">
      <c r="G2255" s="4"/>
      <c r="H2255" s="4"/>
    </row>
    <row r="2256" spans="1:11" x14ac:dyDescent="0.35">
      <c r="A2256" s="4"/>
      <c r="B2256" s="4"/>
      <c r="C2256" s="4"/>
      <c r="D2256" s="4"/>
      <c r="E2256" s="4"/>
      <c r="F2256" s="4"/>
      <c r="G2256" s="4"/>
      <c r="H2256" s="4"/>
    </row>
    <row r="2257" spans="1:11" x14ac:dyDescent="0.35">
      <c r="B2257" s="18"/>
      <c r="C2257" s="18"/>
      <c r="D2257" s="4"/>
      <c r="E2257" s="4"/>
      <c r="F2257" s="4"/>
      <c r="G2257" s="4"/>
      <c r="H2257" s="4"/>
      <c r="I2257" s="4"/>
    </row>
    <row r="2258" spans="1:11" x14ac:dyDescent="0.35">
      <c r="B2258" s="10"/>
      <c r="C2258" s="4"/>
      <c r="D2258" s="4"/>
      <c r="E2258" s="4"/>
      <c r="F2258" s="4"/>
      <c r="G2258" s="4"/>
      <c r="H2258" s="4"/>
      <c r="I2258" s="18"/>
    </row>
    <row r="2259" spans="1:11" x14ac:dyDescent="0.35">
      <c r="B2259" s="19"/>
      <c r="C2259" s="20"/>
      <c r="D2259" s="9"/>
      <c r="E2259" s="9"/>
      <c r="F2259" s="9"/>
      <c r="G2259" s="9"/>
      <c r="H2259" s="9"/>
      <c r="I2259" s="9"/>
    </row>
    <row r="2260" spans="1:11" x14ac:dyDescent="0.35">
      <c r="A2260" s="19"/>
      <c r="B2260" s="2"/>
      <c r="C2260" s="9"/>
      <c r="D2260" s="9"/>
      <c r="E2260" s="9"/>
      <c r="F2260" s="9"/>
      <c r="G2260" s="9"/>
      <c r="H2260" s="9"/>
    </row>
    <row r="2262" spans="1:11" x14ac:dyDescent="0.35">
      <c r="B2262" s="4"/>
      <c r="C2262" s="4"/>
      <c r="D2262" s="4"/>
      <c r="E2262" s="11"/>
      <c r="F2262" s="11"/>
      <c r="G2262" s="11"/>
      <c r="H2262" s="4"/>
      <c r="I2262" s="4"/>
      <c r="J2262" s="4"/>
      <c r="K2262" s="21"/>
    </row>
    <row r="2263" spans="1:11" x14ac:dyDescent="0.35">
      <c r="B2263" s="4"/>
      <c r="C2263" s="4"/>
      <c r="D2263" s="4"/>
      <c r="E2263" s="4"/>
      <c r="F2263" s="4"/>
      <c r="G2263" s="4"/>
      <c r="H2263" s="4"/>
      <c r="I2263" s="4"/>
      <c r="J2263" s="4"/>
      <c r="K2263" s="4"/>
    </row>
    <row r="2264" spans="1:11" x14ac:dyDescent="0.35">
      <c r="B2264" s="4"/>
      <c r="C2264" s="4"/>
      <c r="D2264" s="4"/>
      <c r="E2264" s="4"/>
      <c r="F2264" s="4"/>
      <c r="G2264" s="4"/>
      <c r="H2264" s="4"/>
      <c r="I2264" s="4"/>
      <c r="J2264" s="4"/>
      <c r="K2264" s="4"/>
    </row>
    <row r="2265" spans="1:11" x14ac:dyDescent="0.35">
      <c r="B2265" s="18"/>
      <c r="C2265" s="4"/>
      <c r="D2265" s="4"/>
      <c r="E2265" s="11"/>
      <c r="F2265" s="11"/>
      <c r="G2265" s="18"/>
      <c r="H2265" s="18"/>
      <c r="I2265" s="4"/>
      <c r="J2265" s="4"/>
      <c r="K2265" s="18"/>
    </row>
    <row r="2266" spans="1:11" x14ac:dyDescent="0.35">
      <c r="B2266" s="20"/>
      <c r="C2266" s="22"/>
      <c r="D2266" s="22"/>
      <c r="E2266" s="23"/>
      <c r="F2266" s="23"/>
      <c r="G2266" s="23"/>
      <c r="H2266" s="23"/>
      <c r="I2266" s="23"/>
      <c r="J2266" s="24"/>
      <c r="K2266" s="23"/>
    </row>
    <row r="2267" spans="1:11" x14ac:dyDescent="0.35">
      <c r="I2267" s="15"/>
      <c r="J2267" s="15"/>
    </row>
    <row r="2270" spans="1:11" x14ac:dyDescent="0.35">
      <c r="A2270" s="19"/>
      <c r="B2270" s="2"/>
      <c r="C2270" s="9"/>
      <c r="D2270" s="9"/>
      <c r="E2270" s="9"/>
      <c r="F2270" s="9"/>
      <c r="G2270" s="9"/>
      <c r="H2270" s="9"/>
    </row>
    <row r="2271" spans="1:11" x14ac:dyDescent="0.35">
      <c r="A2271" s="19"/>
      <c r="B2271" s="2"/>
      <c r="C2271" s="9"/>
      <c r="D2271" s="9"/>
      <c r="E2271" s="9"/>
      <c r="F2271" s="9"/>
      <c r="G2271" s="9"/>
      <c r="H2271" s="9"/>
    </row>
    <row r="2272" spans="1:11" x14ac:dyDescent="0.35">
      <c r="A2272" s="19"/>
      <c r="B2272" s="2"/>
      <c r="C2272" s="9"/>
      <c r="D2272" s="9"/>
      <c r="E2272" s="9"/>
      <c r="F2272" s="9"/>
      <c r="G2272" s="9"/>
      <c r="H2272" s="9"/>
    </row>
    <row r="2273" spans="1:11" x14ac:dyDescent="0.35">
      <c r="K2273" s="25"/>
    </row>
    <row r="2278" spans="1:11" x14ac:dyDescent="0.35">
      <c r="B2278" s="1"/>
      <c r="C2278" s="2"/>
      <c r="D2278" s="3"/>
      <c r="E2278" s="4"/>
      <c r="F2278" s="5"/>
      <c r="G2278" s="2"/>
      <c r="H2278" s="4"/>
      <c r="I2278" s="6"/>
      <c r="J2278" s="2"/>
      <c r="K2278" s="4"/>
    </row>
    <row r="2279" spans="1:11" x14ac:dyDescent="0.35">
      <c r="A2279" s="8"/>
      <c r="B2279" s="2"/>
      <c r="C2279" s="2"/>
      <c r="D2279" s="2"/>
      <c r="E2279" s="2"/>
      <c r="F2279" s="2"/>
      <c r="G2279" s="2"/>
      <c r="H2279" s="9"/>
      <c r="I2279" s="2"/>
      <c r="J2279" s="2"/>
      <c r="K2279" s="9"/>
    </row>
    <row r="2280" spans="1:11" x14ac:dyDescent="0.35">
      <c r="A2280" s="8"/>
      <c r="B2280" s="2"/>
      <c r="C2280" s="2"/>
      <c r="D2280" s="48"/>
      <c r="E2280" s="2"/>
      <c r="F2280" s="2"/>
      <c r="G2280" s="2"/>
      <c r="H2280" s="9"/>
      <c r="I2280" s="2"/>
      <c r="J2280" s="2"/>
      <c r="K2280" s="9"/>
    </row>
    <row r="2281" spans="1:11" x14ac:dyDescent="0.35">
      <c r="B2281" s="6"/>
      <c r="C2281" s="10"/>
      <c r="K2281" s="9"/>
    </row>
    <row r="2282" spans="1:11" x14ac:dyDescent="0.35">
      <c r="B2282" s="11"/>
      <c r="C2282" s="12"/>
      <c r="F2282" s="11"/>
      <c r="G2282" s="13"/>
      <c r="I2282" s="13"/>
      <c r="J2282" s="14"/>
    </row>
    <row r="2283" spans="1:11" x14ac:dyDescent="0.35">
      <c r="B2283" s="4"/>
      <c r="C2283" s="15"/>
      <c r="F2283" s="11"/>
      <c r="G2283" s="14"/>
      <c r="K2283" s="2"/>
    </row>
    <row r="2284" spans="1:11" x14ac:dyDescent="0.35">
      <c r="B2284" s="11"/>
      <c r="C2284" s="15"/>
      <c r="D2284" s="51"/>
      <c r="F2284" s="4"/>
      <c r="G2284" s="9"/>
    </row>
    <row r="2285" spans="1:11" x14ac:dyDescent="0.35">
      <c r="B2285" s="11"/>
      <c r="C2285" s="15"/>
      <c r="D2285" s="50"/>
      <c r="F2285" s="4"/>
      <c r="G2285" s="9"/>
    </row>
    <row r="2286" spans="1:11" x14ac:dyDescent="0.35">
      <c r="B2286" s="11"/>
      <c r="C2286" s="15"/>
      <c r="D2286" s="4"/>
      <c r="F2286" s="11"/>
      <c r="G2286" s="15"/>
    </row>
    <row r="2287" spans="1:11" x14ac:dyDescent="0.35">
      <c r="B2287" s="11"/>
      <c r="C2287" s="17"/>
      <c r="D2287" s="11"/>
    </row>
    <row r="2288" spans="1:11" x14ac:dyDescent="0.35">
      <c r="G2288" s="4"/>
      <c r="H2288" s="4"/>
    </row>
    <row r="2289" spans="1:11" x14ac:dyDescent="0.35">
      <c r="A2289" s="4"/>
      <c r="B2289" s="4"/>
      <c r="C2289" s="4"/>
      <c r="D2289" s="4"/>
      <c r="E2289" s="4"/>
      <c r="F2289" s="4"/>
      <c r="G2289" s="4"/>
      <c r="H2289" s="4"/>
    </row>
    <row r="2290" spans="1:11" x14ac:dyDescent="0.35">
      <c r="B2290" s="18"/>
      <c r="C2290" s="18"/>
      <c r="D2290" s="4"/>
      <c r="E2290" s="4"/>
      <c r="F2290" s="4"/>
      <c r="G2290" s="4"/>
      <c r="H2290" s="4"/>
      <c r="I2290" s="4"/>
    </row>
    <row r="2291" spans="1:11" x14ac:dyDescent="0.35">
      <c r="B2291" s="10"/>
      <c r="C2291" s="4"/>
      <c r="D2291" s="4"/>
      <c r="E2291" s="4"/>
      <c r="F2291" s="4"/>
      <c r="G2291" s="4"/>
      <c r="H2291" s="4"/>
      <c r="I2291" s="18"/>
    </row>
    <row r="2292" spans="1:11" x14ac:dyDescent="0.35">
      <c r="B2292" s="19"/>
      <c r="C2292" s="20"/>
      <c r="D2292" s="9"/>
      <c r="E2292" s="9"/>
      <c r="F2292" s="9"/>
      <c r="G2292" s="9"/>
      <c r="H2292" s="9"/>
      <c r="I2292" s="9"/>
    </row>
    <row r="2293" spans="1:11" x14ac:dyDescent="0.35">
      <c r="A2293" s="19"/>
      <c r="B2293" s="2"/>
      <c r="C2293" s="9"/>
      <c r="D2293" s="9"/>
      <c r="E2293" s="9"/>
      <c r="F2293" s="9"/>
      <c r="G2293" s="9"/>
      <c r="H2293" s="9"/>
    </row>
    <row r="2295" spans="1:11" x14ac:dyDescent="0.35">
      <c r="B2295" s="4"/>
      <c r="C2295" s="4"/>
      <c r="D2295" s="4"/>
      <c r="E2295" s="11"/>
      <c r="F2295" s="11"/>
      <c r="G2295" s="11"/>
      <c r="H2295" s="4"/>
      <c r="I2295" s="4"/>
      <c r="J2295" s="4"/>
      <c r="K2295" s="21"/>
    </row>
    <row r="2296" spans="1:11" x14ac:dyDescent="0.35">
      <c r="B2296" s="4"/>
      <c r="C2296" s="4"/>
      <c r="D2296" s="4"/>
      <c r="E2296" s="4"/>
      <c r="F2296" s="4"/>
      <c r="G2296" s="4"/>
      <c r="H2296" s="4"/>
      <c r="I2296" s="4"/>
      <c r="J2296" s="4"/>
      <c r="K2296" s="4"/>
    </row>
    <row r="2297" spans="1:11" x14ac:dyDescent="0.35">
      <c r="B2297" s="4"/>
      <c r="C2297" s="4"/>
      <c r="D2297" s="4"/>
      <c r="E2297" s="4"/>
      <c r="F2297" s="4"/>
      <c r="G2297" s="4"/>
      <c r="H2297" s="4"/>
      <c r="I2297" s="4"/>
      <c r="J2297" s="4"/>
      <c r="K2297" s="4"/>
    </row>
    <row r="2298" spans="1:11" x14ac:dyDescent="0.35">
      <c r="B2298" s="18"/>
      <c r="C2298" s="4"/>
      <c r="D2298" s="4"/>
      <c r="E2298" s="11"/>
      <c r="F2298" s="11"/>
      <c r="G2298" s="18"/>
      <c r="H2298" s="18"/>
      <c r="I2298" s="4"/>
      <c r="J2298" s="4"/>
      <c r="K2298" s="18"/>
    </row>
    <row r="2299" spans="1:11" x14ac:dyDescent="0.35">
      <c r="B2299" s="20"/>
      <c r="C2299" s="22"/>
      <c r="D2299" s="22"/>
      <c r="E2299" s="23"/>
      <c r="F2299" s="23"/>
      <c r="G2299" s="23"/>
      <c r="H2299" s="23"/>
      <c r="I2299" s="23"/>
      <c r="J2299" s="24"/>
      <c r="K2299" s="23"/>
    </row>
    <row r="2300" spans="1:11" x14ac:dyDescent="0.35">
      <c r="I2300" s="15"/>
      <c r="J2300" s="15"/>
    </row>
    <row r="2303" spans="1:11" x14ac:dyDescent="0.35">
      <c r="A2303" s="19"/>
      <c r="B2303" s="2"/>
      <c r="C2303" s="9"/>
      <c r="D2303" s="9"/>
      <c r="E2303" s="9"/>
      <c r="F2303" s="9"/>
      <c r="G2303" s="9"/>
      <c r="H2303" s="9"/>
    </row>
    <row r="2304" spans="1:11" x14ac:dyDescent="0.35">
      <c r="A2304" s="19"/>
      <c r="B2304" s="2"/>
      <c r="C2304" s="9"/>
      <c r="D2304" s="9"/>
      <c r="E2304" s="9"/>
      <c r="F2304" s="9"/>
      <c r="G2304" s="9"/>
      <c r="H2304" s="9"/>
    </row>
    <row r="2305" spans="1:11" x14ac:dyDescent="0.35">
      <c r="A2305" s="19"/>
      <c r="B2305" s="2"/>
      <c r="C2305" s="9"/>
      <c r="D2305" s="9"/>
      <c r="E2305" s="9"/>
      <c r="F2305" s="9"/>
      <c r="G2305" s="9"/>
      <c r="H2305" s="9"/>
    </row>
    <row r="2306" spans="1:11" x14ac:dyDescent="0.35">
      <c r="K2306" s="25"/>
    </row>
    <row r="2311" spans="1:11" x14ac:dyDescent="0.35">
      <c r="B2311" s="1"/>
      <c r="C2311" s="2"/>
      <c r="D2311" s="3"/>
      <c r="E2311" s="4"/>
      <c r="F2311" s="5"/>
      <c r="G2311" s="2"/>
      <c r="H2311" s="4"/>
      <c r="I2311" s="6"/>
      <c r="J2311" s="2"/>
      <c r="K2311" s="4"/>
    </row>
    <row r="2312" spans="1:11" x14ac:dyDescent="0.35">
      <c r="A2312" s="8"/>
      <c r="B2312" s="2"/>
      <c r="C2312" s="2"/>
      <c r="D2312" s="2"/>
      <c r="E2312" s="2"/>
      <c r="F2312" s="2"/>
      <c r="G2312" s="2"/>
      <c r="H2312" s="9"/>
      <c r="I2312" s="2"/>
      <c r="J2312" s="2"/>
      <c r="K2312" s="9"/>
    </row>
    <row r="2313" spans="1:11" x14ac:dyDescent="0.35">
      <c r="A2313" s="8"/>
      <c r="B2313" s="2"/>
      <c r="C2313" s="2"/>
      <c r="D2313" s="48"/>
      <c r="E2313" s="2"/>
      <c r="F2313" s="2"/>
      <c r="G2313" s="2"/>
      <c r="H2313" s="9"/>
      <c r="I2313" s="2"/>
      <c r="J2313" s="2"/>
      <c r="K2313" s="9"/>
    </row>
    <row r="2314" spans="1:11" x14ac:dyDescent="0.35">
      <c r="B2314" s="6"/>
      <c r="C2314" s="10"/>
      <c r="K2314" s="9"/>
    </row>
    <row r="2315" spans="1:11" x14ac:dyDescent="0.35">
      <c r="B2315" s="11"/>
      <c r="C2315" s="12"/>
      <c r="F2315" s="11"/>
      <c r="G2315" s="13"/>
      <c r="I2315" s="13"/>
      <c r="J2315" s="14"/>
    </row>
    <row r="2316" spans="1:11" x14ac:dyDescent="0.35">
      <c r="B2316" s="4"/>
      <c r="C2316" s="15"/>
      <c r="F2316" s="11"/>
      <c r="G2316" s="14"/>
      <c r="K2316" s="2"/>
    </row>
    <row r="2317" spans="1:11" x14ac:dyDescent="0.35">
      <c r="B2317" s="11"/>
      <c r="C2317" s="15"/>
      <c r="D2317" s="51"/>
      <c r="F2317" s="4"/>
      <c r="G2317" s="9"/>
    </row>
    <row r="2318" spans="1:11" x14ac:dyDescent="0.35">
      <c r="B2318" s="11"/>
      <c r="C2318" s="15"/>
      <c r="D2318" s="50"/>
      <c r="F2318" s="4"/>
      <c r="G2318" s="9"/>
    </row>
    <row r="2319" spans="1:11" x14ac:dyDescent="0.35">
      <c r="B2319" s="11"/>
      <c r="C2319" s="15"/>
      <c r="D2319" s="4"/>
      <c r="F2319" s="11"/>
      <c r="G2319" s="15"/>
    </row>
    <row r="2320" spans="1:11" x14ac:dyDescent="0.35">
      <c r="B2320" s="11"/>
      <c r="C2320" s="17"/>
      <c r="D2320" s="11"/>
    </row>
    <row r="2321" spans="1:11" x14ac:dyDescent="0.35">
      <c r="G2321" s="4"/>
      <c r="H2321" s="4"/>
    </row>
    <row r="2322" spans="1:11" x14ac:dyDescent="0.35">
      <c r="A2322" s="4"/>
      <c r="B2322" s="4"/>
      <c r="C2322" s="4"/>
      <c r="D2322" s="4"/>
      <c r="E2322" s="4"/>
      <c r="F2322" s="4"/>
      <c r="G2322" s="4"/>
      <c r="H2322" s="4"/>
    </row>
    <row r="2323" spans="1:11" x14ac:dyDescent="0.35">
      <c r="B2323" s="18"/>
      <c r="C2323" s="18"/>
      <c r="D2323" s="4"/>
      <c r="E2323" s="4"/>
      <c r="F2323" s="4"/>
      <c r="G2323" s="4"/>
      <c r="H2323" s="4"/>
      <c r="I2323" s="4"/>
    </row>
    <row r="2324" spans="1:11" x14ac:dyDescent="0.35">
      <c r="B2324" s="10"/>
      <c r="C2324" s="4"/>
      <c r="D2324" s="4"/>
      <c r="E2324" s="4"/>
      <c r="F2324" s="4"/>
      <c r="G2324" s="4"/>
      <c r="H2324" s="4"/>
      <c r="I2324" s="18"/>
    </row>
    <row r="2325" spans="1:11" x14ac:dyDescent="0.35">
      <c r="B2325" s="19"/>
      <c r="C2325" s="20"/>
      <c r="D2325" s="9"/>
      <c r="E2325" s="9"/>
      <c r="F2325" s="9"/>
      <c r="G2325" s="9"/>
      <c r="H2325" s="9"/>
      <c r="I2325" s="9"/>
    </row>
    <row r="2326" spans="1:11" x14ac:dyDescent="0.35">
      <c r="A2326" s="19"/>
      <c r="B2326" s="2"/>
      <c r="C2326" s="9"/>
      <c r="D2326" s="9"/>
      <c r="E2326" s="9"/>
      <c r="F2326" s="9"/>
      <c r="G2326" s="9"/>
      <c r="H2326" s="9"/>
    </row>
    <row r="2328" spans="1:11" x14ac:dyDescent="0.35">
      <c r="B2328" s="4"/>
      <c r="C2328" s="4"/>
      <c r="D2328" s="4"/>
      <c r="E2328" s="11"/>
      <c r="F2328" s="11"/>
      <c r="G2328" s="11"/>
      <c r="H2328" s="4"/>
      <c r="I2328" s="4"/>
      <c r="J2328" s="4"/>
      <c r="K2328" s="21"/>
    </row>
    <row r="2329" spans="1:11" x14ac:dyDescent="0.35">
      <c r="B2329" s="4"/>
      <c r="C2329" s="4"/>
      <c r="D2329" s="4"/>
      <c r="E2329" s="4"/>
      <c r="F2329" s="4"/>
      <c r="G2329" s="4"/>
      <c r="H2329" s="4"/>
      <c r="I2329" s="4"/>
      <c r="J2329" s="4"/>
      <c r="K2329" s="4"/>
    </row>
    <row r="2330" spans="1:11" x14ac:dyDescent="0.35">
      <c r="B2330" s="4"/>
      <c r="C2330" s="4"/>
      <c r="D2330" s="4"/>
      <c r="E2330" s="4"/>
      <c r="F2330" s="4"/>
      <c r="G2330" s="4"/>
      <c r="H2330" s="4"/>
      <c r="I2330" s="4"/>
      <c r="J2330" s="4"/>
      <c r="K2330" s="4"/>
    </row>
    <row r="2331" spans="1:11" x14ac:dyDescent="0.35">
      <c r="B2331" s="18"/>
      <c r="C2331" s="4"/>
      <c r="D2331" s="4"/>
      <c r="E2331" s="11"/>
      <c r="F2331" s="11"/>
      <c r="G2331" s="18"/>
      <c r="H2331" s="18"/>
      <c r="I2331" s="4"/>
      <c r="J2331" s="4"/>
      <c r="K2331" s="18"/>
    </row>
    <row r="2332" spans="1:11" x14ac:dyDescent="0.35">
      <c r="B2332" s="20"/>
      <c r="C2332" s="22"/>
      <c r="D2332" s="22"/>
      <c r="E2332" s="23"/>
      <c r="F2332" s="23"/>
      <c r="G2332" s="23"/>
      <c r="H2332" s="23"/>
      <c r="I2332" s="23"/>
      <c r="J2332" s="24"/>
      <c r="K2332" s="23"/>
    </row>
    <row r="2333" spans="1:11" x14ac:dyDescent="0.35">
      <c r="I2333" s="15"/>
      <c r="J2333" s="15"/>
    </row>
    <row r="2336" spans="1:11" x14ac:dyDescent="0.35">
      <c r="A2336" s="19"/>
      <c r="B2336" s="2"/>
      <c r="C2336" s="9"/>
      <c r="D2336" s="9"/>
      <c r="E2336" s="9"/>
      <c r="F2336" s="9"/>
      <c r="G2336" s="9"/>
      <c r="H2336" s="9"/>
    </row>
    <row r="2337" spans="1:11" x14ac:dyDescent="0.35">
      <c r="A2337" s="19"/>
      <c r="B2337" s="2"/>
      <c r="C2337" s="9"/>
      <c r="D2337" s="9"/>
      <c r="E2337" s="9"/>
      <c r="F2337" s="9"/>
      <c r="G2337" s="9"/>
      <c r="H2337" s="9"/>
    </row>
    <row r="2338" spans="1:11" x14ac:dyDescent="0.35">
      <c r="A2338" s="19"/>
      <c r="B2338" s="2"/>
      <c r="C2338" s="9"/>
      <c r="D2338" s="9"/>
      <c r="E2338" s="9"/>
      <c r="F2338" s="9"/>
      <c r="G2338" s="9"/>
      <c r="H2338" s="9"/>
    </row>
    <row r="2339" spans="1:11" x14ac:dyDescent="0.35">
      <c r="K2339" s="25"/>
    </row>
    <row r="2344" spans="1:11" x14ac:dyDescent="0.35">
      <c r="B2344" s="1"/>
      <c r="C2344" s="2"/>
      <c r="D2344" s="3"/>
      <c r="E2344" s="4"/>
      <c r="F2344" s="5"/>
      <c r="G2344" s="2"/>
      <c r="H2344" s="4"/>
      <c r="I2344" s="6"/>
      <c r="J2344" s="2"/>
      <c r="K2344" s="4"/>
    </row>
    <row r="2345" spans="1:11" x14ac:dyDescent="0.35">
      <c r="A2345" s="8"/>
      <c r="B2345" s="2"/>
      <c r="C2345" s="2"/>
      <c r="D2345" s="2"/>
      <c r="E2345" s="2"/>
      <c r="F2345" s="2"/>
      <c r="G2345" s="2"/>
      <c r="H2345" s="9"/>
      <c r="I2345" s="2"/>
      <c r="J2345" s="2"/>
      <c r="K2345" s="9"/>
    </row>
    <row r="2346" spans="1:11" x14ac:dyDescent="0.35">
      <c r="A2346" s="8"/>
      <c r="B2346" s="2"/>
      <c r="C2346" s="2"/>
      <c r="D2346" s="48"/>
      <c r="E2346" s="2"/>
      <c r="F2346" s="2"/>
      <c r="G2346" s="2"/>
      <c r="H2346" s="9"/>
      <c r="I2346" s="2"/>
      <c r="J2346" s="2"/>
      <c r="K2346" s="9"/>
    </row>
    <row r="2347" spans="1:11" x14ac:dyDescent="0.35">
      <c r="B2347" s="6"/>
      <c r="C2347" s="10"/>
      <c r="K2347" s="9"/>
    </row>
    <row r="2348" spans="1:11" x14ac:dyDescent="0.35">
      <c r="B2348" s="11"/>
      <c r="C2348" s="12"/>
      <c r="F2348" s="11"/>
      <c r="G2348" s="14"/>
      <c r="I2348" s="13"/>
      <c r="J2348" s="14"/>
    </row>
    <row r="2349" spans="1:11" x14ac:dyDescent="0.35">
      <c r="B2349" s="4"/>
      <c r="C2349" s="15"/>
      <c r="F2349" s="11"/>
      <c r="G2349" s="13"/>
      <c r="K2349" s="2"/>
    </row>
    <row r="2350" spans="1:11" x14ac:dyDescent="0.35">
      <c r="B2350" s="11"/>
      <c r="C2350" s="15"/>
      <c r="D2350" s="51"/>
      <c r="F2350" s="4"/>
      <c r="G2350" s="9"/>
    </row>
    <row r="2351" spans="1:11" x14ac:dyDescent="0.35">
      <c r="B2351" s="11"/>
      <c r="C2351" s="15"/>
      <c r="D2351" s="50"/>
      <c r="F2351" s="4"/>
      <c r="G2351" s="9"/>
    </row>
    <row r="2352" spans="1:11" x14ac:dyDescent="0.35">
      <c r="B2352" s="11"/>
      <c r="C2352" s="15"/>
      <c r="D2352" s="4"/>
      <c r="F2352" s="11"/>
      <c r="G2352" s="15"/>
    </row>
    <row r="2353" spans="1:11" x14ac:dyDescent="0.35">
      <c r="B2353" s="11"/>
      <c r="C2353" s="17"/>
      <c r="D2353" s="11"/>
    </row>
    <row r="2354" spans="1:11" x14ac:dyDescent="0.35">
      <c r="G2354" s="4"/>
      <c r="H2354" s="4"/>
    </row>
    <row r="2355" spans="1:11" x14ac:dyDescent="0.35">
      <c r="A2355" s="4"/>
      <c r="B2355" s="4"/>
      <c r="C2355" s="4"/>
      <c r="D2355" s="4"/>
      <c r="E2355" s="4"/>
      <c r="F2355" s="4"/>
      <c r="G2355" s="4"/>
      <c r="H2355" s="4"/>
    </row>
    <row r="2356" spans="1:11" x14ac:dyDescent="0.35">
      <c r="B2356" s="18"/>
      <c r="C2356" s="18"/>
      <c r="D2356" s="4"/>
      <c r="E2356" s="4"/>
      <c r="F2356" s="4"/>
      <c r="G2356" s="4"/>
      <c r="H2356" s="4"/>
      <c r="I2356" s="4"/>
    </row>
    <row r="2357" spans="1:11" x14ac:dyDescent="0.35">
      <c r="B2357" s="10"/>
      <c r="C2357" s="4"/>
      <c r="D2357" s="4"/>
      <c r="E2357" s="4"/>
      <c r="F2357" s="4"/>
      <c r="G2357" s="4"/>
      <c r="H2357" s="4"/>
      <c r="I2357" s="18"/>
    </row>
    <row r="2358" spans="1:11" x14ac:dyDescent="0.35">
      <c r="B2358" s="19"/>
      <c r="C2358" s="20"/>
      <c r="D2358" s="9"/>
      <c r="E2358" s="9"/>
      <c r="F2358" s="9"/>
      <c r="G2358" s="9"/>
      <c r="H2358" s="9"/>
      <c r="I2358" s="9"/>
    </row>
    <row r="2359" spans="1:11" x14ac:dyDescent="0.35">
      <c r="A2359" s="19"/>
      <c r="B2359" s="2"/>
      <c r="C2359" s="9"/>
      <c r="D2359" s="9"/>
      <c r="E2359" s="9"/>
      <c r="F2359" s="9"/>
      <c r="G2359" s="9"/>
      <c r="H2359" s="9"/>
    </row>
    <row r="2361" spans="1:11" x14ac:dyDescent="0.35">
      <c r="B2361" s="4"/>
      <c r="C2361" s="4"/>
      <c r="D2361" s="4"/>
      <c r="E2361" s="11"/>
      <c r="F2361" s="11"/>
      <c r="G2361" s="11"/>
      <c r="H2361" s="4"/>
      <c r="I2361" s="4"/>
      <c r="J2361" s="4"/>
      <c r="K2361" s="21"/>
    </row>
    <row r="2362" spans="1:11" x14ac:dyDescent="0.35">
      <c r="B2362" s="4"/>
      <c r="C2362" s="4"/>
      <c r="D2362" s="4"/>
      <c r="E2362" s="4"/>
      <c r="F2362" s="4"/>
      <c r="G2362" s="4"/>
      <c r="H2362" s="4"/>
      <c r="I2362" s="4"/>
      <c r="J2362" s="4"/>
      <c r="K2362" s="4"/>
    </row>
    <row r="2363" spans="1:11" x14ac:dyDescent="0.35">
      <c r="B2363" s="4"/>
      <c r="C2363" s="4"/>
      <c r="D2363" s="4"/>
      <c r="E2363" s="4"/>
      <c r="F2363" s="4"/>
      <c r="G2363" s="4"/>
      <c r="H2363" s="4"/>
      <c r="I2363" s="4"/>
      <c r="J2363" s="4"/>
      <c r="K2363" s="4"/>
    </row>
    <row r="2364" spans="1:11" x14ac:dyDescent="0.35">
      <c r="B2364" s="18"/>
      <c r="C2364" s="4"/>
      <c r="D2364" s="4"/>
      <c r="E2364" s="11"/>
      <c r="F2364" s="11"/>
      <c r="G2364" s="18"/>
      <c r="H2364" s="18"/>
      <c r="I2364" s="4"/>
      <c r="J2364" s="4"/>
      <c r="K2364" s="18"/>
    </row>
    <row r="2365" spans="1:11" x14ac:dyDescent="0.35">
      <c r="B2365" s="20"/>
      <c r="C2365" s="22"/>
      <c r="D2365" s="22"/>
      <c r="E2365" s="23"/>
      <c r="F2365" s="23"/>
      <c r="G2365" s="23"/>
      <c r="H2365" s="23"/>
      <c r="I2365" s="23"/>
      <c r="J2365" s="24"/>
      <c r="K2365" s="23"/>
    </row>
    <row r="2366" spans="1:11" x14ac:dyDescent="0.35">
      <c r="I2366" s="15"/>
      <c r="J2366" s="15"/>
    </row>
    <row r="2369" spans="1:11" x14ac:dyDescent="0.35">
      <c r="A2369" s="19"/>
      <c r="B2369" s="2"/>
      <c r="C2369" s="9"/>
      <c r="D2369" s="9"/>
      <c r="E2369" s="9"/>
      <c r="F2369" s="9"/>
      <c r="G2369" s="9"/>
      <c r="H2369" s="9"/>
    </row>
    <row r="2370" spans="1:11" x14ac:dyDescent="0.35">
      <c r="A2370" s="19"/>
      <c r="B2370" s="2"/>
      <c r="C2370" s="9"/>
      <c r="D2370" s="9"/>
      <c r="E2370" s="9"/>
      <c r="F2370" s="9"/>
      <c r="G2370" s="9"/>
      <c r="H2370" s="9"/>
    </row>
    <row r="2371" spans="1:11" x14ac:dyDescent="0.35">
      <c r="A2371" s="19"/>
      <c r="B2371" s="2"/>
      <c r="C2371" s="9"/>
      <c r="D2371" s="9"/>
      <c r="E2371" s="9"/>
      <c r="F2371" s="9"/>
      <c r="G2371" s="9"/>
      <c r="H2371" s="9"/>
    </row>
    <row r="2372" spans="1:11" x14ac:dyDescent="0.35">
      <c r="K2372" s="25"/>
    </row>
    <row r="2377" spans="1:11" x14ac:dyDescent="0.35">
      <c r="B2377" s="1"/>
      <c r="C2377" s="2"/>
      <c r="D2377" s="3"/>
      <c r="E2377" s="4"/>
      <c r="F2377" s="5"/>
      <c r="G2377" s="2"/>
      <c r="H2377" s="4"/>
      <c r="I2377" s="6"/>
      <c r="J2377" s="2"/>
      <c r="K2377" s="4"/>
    </row>
    <row r="2378" spans="1:11" x14ac:dyDescent="0.35">
      <c r="A2378" s="8"/>
      <c r="B2378" s="2"/>
      <c r="C2378" s="2"/>
      <c r="D2378" s="2"/>
      <c r="E2378" s="2"/>
      <c r="F2378" s="2"/>
      <c r="G2378" s="2"/>
      <c r="H2378" s="9"/>
      <c r="I2378" s="2"/>
      <c r="J2378" s="2"/>
      <c r="K2378" s="9"/>
    </row>
    <row r="2379" spans="1:11" x14ac:dyDescent="0.35">
      <c r="A2379" s="8"/>
      <c r="B2379" s="2"/>
      <c r="C2379" s="2"/>
      <c r="D2379" s="48"/>
      <c r="E2379" s="2"/>
      <c r="F2379" s="2"/>
      <c r="G2379" s="2"/>
      <c r="H2379" s="9"/>
      <c r="I2379" s="2"/>
      <c r="J2379" s="2"/>
      <c r="K2379" s="9"/>
    </row>
    <row r="2380" spans="1:11" x14ac:dyDescent="0.35">
      <c r="B2380" s="6"/>
      <c r="C2380" s="10"/>
      <c r="K2380" s="9"/>
    </row>
    <row r="2381" spans="1:11" x14ac:dyDescent="0.35">
      <c r="B2381" s="11"/>
      <c r="C2381" s="12"/>
      <c r="F2381" s="11"/>
      <c r="G2381" s="14"/>
      <c r="I2381" s="13"/>
      <c r="J2381" s="14"/>
    </row>
    <row r="2382" spans="1:11" x14ac:dyDescent="0.35">
      <c r="B2382" s="4"/>
      <c r="C2382" s="15"/>
      <c r="F2382" s="11"/>
      <c r="G2382" s="14"/>
      <c r="K2382" s="2"/>
    </row>
    <row r="2383" spans="1:11" x14ac:dyDescent="0.35">
      <c r="B2383" s="11"/>
      <c r="C2383" s="15"/>
      <c r="D2383" s="51"/>
      <c r="F2383" s="4"/>
      <c r="G2383" s="9"/>
    </row>
    <row r="2384" spans="1:11" x14ac:dyDescent="0.35">
      <c r="B2384" s="11"/>
      <c r="C2384" s="15"/>
      <c r="D2384" s="50"/>
      <c r="F2384" s="4"/>
      <c r="G2384" s="9"/>
    </row>
    <row r="2385" spans="1:11" x14ac:dyDescent="0.35">
      <c r="B2385" s="11"/>
      <c r="C2385" s="15"/>
      <c r="D2385" s="4"/>
      <c r="F2385" s="11"/>
      <c r="G2385" s="15"/>
    </row>
    <row r="2386" spans="1:11" x14ac:dyDescent="0.35">
      <c r="B2386" s="11"/>
      <c r="C2386" s="17"/>
      <c r="D2386" s="11"/>
    </row>
    <row r="2387" spans="1:11" x14ac:dyDescent="0.35">
      <c r="G2387" s="4"/>
      <c r="H2387" s="4"/>
    </row>
    <row r="2388" spans="1:11" x14ac:dyDescent="0.35">
      <c r="A2388" s="4"/>
      <c r="B2388" s="4"/>
      <c r="C2388" s="4"/>
      <c r="D2388" s="4"/>
      <c r="E2388" s="4"/>
      <c r="F2388" s="4"/>
      <c r="G2388" s="4"/>
      <c r="H2388" s="4"/>
    </row>
    <row r="2389" spans="1:11" x14ac:dyDescent="0.35">
      <c r="B2389" s="18"/>
      <c r="C2389" s="18"/>
      <c r="D2389" s="4"/>
      <c r="E2389" s="4"/>
      <c r="F2389" s="4"/>
      <c r="G2389" s="4"/>
      <c r="H2389" s="4"/>
      <c r="I2389" s="4"/>
    </row>
    <row r="2390" spans="1:11" x14ac:dyDescent="0.35">
      <c r="B2390" s="10"/>
      <c r="C2390" s="4"/>
      <c r="D2390" s="4"/>
      <c r="E2390" s="4"/>
      <c r="F2390" s="4"/>
      <c r="G2390" s="4"/>
      <c r="H2390" s="4"/>
      <c r="I2390" s="18"/>
    </row>
    <row r="2391" spans="1:11" x14ac:dyDescent="0.35">
      <c r="B2391" s="19"/>
      <c r="C2391" s="20"/>
      <c r="D2391" s="9"/>
      <c r="E2391" s="9"/>
      <c r="F2391" s="9"/>
      <c r="G2391" s="9"/>
      <c r="H2391" s="9"/>
      <c r="I2391" s="9"/>
    </row>
    <row r="2392" spans="1:11" x14ac:dyDescent="0.35">
      <c r="A2392" s="19"/>
      <c r="B2392" s="2"/>
      <c r="C2392" s="9"/>
      <c r="D2392" s="9"/>
      <c r="E2392" s="9"/>
      <c r="F2392" s="9"/>
      <c r="G2392" s="9"/>
      <c r="H2392" s="9"/>
    </row>
    <row r="2394" spans="1:11" x14ac:dyDescent="0.35">
      <c r="B2394" s="4"/>
      <c r="C2394" s="4"/>
      <c r="D2394" s="4"/>
      <c r="E2394" s="11"/>
      <c r="F2394" s="11"/>
      <c r="G2394" s="11"/>
      <c r="H2394" s="4"/>
      <c r="I2394" s="4"/>
      <c r="J2394" s="4"/>
      <c r="K2394" s="21"/>
    </row>
    <row r="2395" spans="1:11" x14ac:dyDescent="0.35">
      <c r="B2395" s="4"/>
      <c r="C2395" s="4"/>
      <c r="D2395" s="4"/>
      <c r="E2395" s="4"/>
      <c r="F2395" s="4"/>
      <c r="G2395" s="4"/>
      <c r="H2395" s="4"/>
      <c r="I2395" s="4"/>
      <c r="J2395" s="4"/>
      <c r="K2395" s="4"/>
    </row>
    <row r="2396" spans="1:11" x14ac:dyDescent="0.35">
      <c r="B2396" s="4"/>
      <c r="C2396" s="4"/>
      <c r="D2396" s="4"/>
      <c r="E2396" s="4"/>
      <c r="F2396" s="4"/>
      <c r="G2396" s="4"/>
      <c r="H2396" s="4"/>
      <c r="I2396" s="4"/>
      <c r="J2396" s="4"/>
      <c r="K2396" s="4"/>
    </row>
    <row r="2397" spans="1:11" x14ac:dyDescent="0.35">
      <c r="B2397" s="18"/>
      <c r="C2397" s="4"/>
      <c r="D2397" s="4"/>
      <c r="E2397" s="11"/>
      <c r="F2397" s="11"/>
      <c r="G2397" s="18"/>
      <c r="H2397" s="18"/>
      <c r="I2397" s="4"/>
      <c r="J2397" s="4"/>
      <c r="K2397" s="18"/>
    </row>
    <row r="2398" spans="1:11" x14ac:dyDescent="0.35">
      <c r="B2398" s="20"/>
      <c r="C2398" s="22"/>
      <c r="D2398" s="22"/>
      <c r="E2398" s="23"/>
      <c r="F2398" s="23"/>
      <c r="G2398" s="23"/>
      <c r="H2398" s="23"/>
      <c r="I2398" s="23"/>
      <c r="J2398" s="24"/>
      <c r="K2398" s="23"/>
    </row>
    <row r="2399" spans="1:11" x14ac:dyDescent="0.35">
      <c r="I2399" s="15"/>
      <c r="J2399" s="15"/>
    </row>
    <row r="2402" spans="1:11" x14ac:dyDescent="0.35">
      <c r="A2402" s="19"/>
      <c r="B2402" s="2"/>
      <c r="C2402" s="9"/>
      <c r="D2402" s="9"/>
      <c r="E2402" s="9"/>
      <c r="F2402" s="9"/>
      <c r="G2402" s="9"/>
      <c r="H2402" s="9"/>
    </row>
    <row r="2403" spans="1:11" x14ac:dyDescent="0.35">
      <c r="A2403" s="19"/>
      <c r="B2403" s="2"/>
      <c r="C2403" s="9"/>
      <c r="D2403" s="9"/>
      <c r="E2403" s="9"/>
      <c r="F2403" s="9"/>
      <c r="G2403" s="9"/>
      <c r="H2403" s="9"/>
    </row>
    <row r="2404" spans="1:11" x14ac:dyDescent="0.35">
      <c r="A2404" s="19"/>
      <c r="B2404" s="2"/>
      <c r="C2404" s="9"/>
      <c r="D2404" s="9"/>
      <c r="E2404" s="9"/>
      <c r="F2404" s="9"/>
      <c r="G2404" s="9"/>
      <c r="H2404" s="9"/>
    </row>
    <row r="2405" spans="1:11" x14ac:dyDescent="0.35">
      <c r="K2405" s="25"/>
    </row>
    <row r="2410" spans="1:11" x14ac:dyDescent="0.35">
      <c r="B2410" s="1"/>
      <c r="C2410" s="2"/>
      <c r="D2410" s="3"/>
      <c r="E2410" s="4"/>
      <c r="F2410" s="5"/>
      <c r="G2410" s="2"/>
      <c r="H2410" s="4"/>
      <c r="I2410" s="6"/>
      <c r="J2410" s="2"/>
      <c r="K2410" s="4"/>
    </row>
    <row r="2411" spans="1:11" x14ac:dyDescent="0.35">
      <c r="A2411" s="8"/>
      <c r="B2411" s="2"/>
      <c r="C2411" s="2"/>
      <c r="D2411" s="2"/>
      <c r="E2411" s="2"/>
      <c r="F2411" s="2"/>
      <c r="G2411" s="2"/>
      <c r="H2411" s="9"/>
      <c r="I2411" s="2"/>
      <c r="J2411" s="2"/>
      <c r="K2411" s="9"/>
    </row>
    <row r="2412" spans="1:11" x14ac:dyDescent="0.35">
      <c r="A2412" s="8"/>
      <c r="B2412" s="2"/>
      <c r="C2412" s="2"/>
      <c r="D2412" s="48"/>
      <c r="E2412" s="2"/>
      <c r="F2412" s="2"/>
      <c r="G2412" s="2"/>
      <c r="H2412" s="9"/>
      <c r="I2412" s="2"/>
      <c r="J2412" s="2"/>
      <c r="K2412" s="9"/>
    </row>
    <row r="2413" spans="1:11" x14ac:dyDescent="0.35">
      <c r="B2413" s="6"/>
      <c r="C2413" s="10"/>
      <c r="K2413" s="9"/>
    </row>
    <row r="2414" spans="1:11" x14ac:dyDescent="0.35">
      <c r="B2414" s="11"/>
      <c r="C2414" s="12"/>
      <c r="F2414" s="11"/>
      <c r="G2414" s="14"/>
      <c r="I2414" s="13"/>
      <c r="J2414" s="14"/>
    </row>
    <row r="2415" spans="1:11" x14ac:dyDescent="0.35">
      <c r="B2415" s="4"/>
      <c r="C2415" s="15"/>
      <c r="F2415" s="11"/>
      <c r="G2415" s="14"/>
      <c r="K2415" s="2"/>
    </row>
    <row r="2416" spans="1:11" x14ac:dyDescent="0.35">
      <c r="B2416" s="11"/>
      <c r="C2416" s="15"/>
      <c r="D2416" s="51"/>
      <c r="F2416" s="4"/>
      <c r="G2416" s="9"/>
    </row>
    <row r="2417" spans="1:11" x14ac:dyDescent="0.35">
      <c r="B2417" s="11"/>
      <c r="C2417" s="15"/>
      <c r="D2417" s="50"/>
      <c r="F2417" s="4"/>
      <c r="G2417" s="9"/>
    </row>
    <row r="2418" spans="1:11" x14ac:dyDescent="0.35">
      <c r="B2418" s="11"/>
      <c r="C2418" s="15"/>
      <c r="D2418" s="4"/>
      <c r="F2418" s="11"/>
      <c r="G2418" s="15"/>
    </row>
    <row r="2419" spans="1:11" x14ac:dyDescent="0.35">
      <c r="B2419" s="11"/>
      <c r="C2419" s="17"/>
      <c r="D2419" s="11"/>
    </row>
    <row r="2420" spans="1:11" x14ac:dyDescent="0.35">
      <c r="G2420" s="4"/>
      <c r="H2420" s="4"/>
    </row>
    <row r="2421" spans="1:11" x14ac:dyDescent="0.35">
      <c r="A2421" s="4"/>
      <c r="B2421" s="4"/>
      <c r="C2421" s="4"/>
      <c r="D2421" s="4"/>
      <c r="E2421" s="4"/>
      <c r="F2421" s="4"/>
      <c r="G2421" s="4"/>
      <c r="H2421" s="4"/>
    </row>
    <row r="2422" spans="1:11" x14ac:dyDescent="0.35">
      <c r="B2422" s="18"/>
      <c r="C2422" s="18"/>
      <c r="D2422" s="4"/>
      <c r="E2422" s="4"/>
      <c r="F2422" s="4"/>
      <c r="G2422" s="4"/>
      <c r="H2422" s="4"/>
      <c r="I2422" s="4"/>
    </row>
    <row r="2423" spans="1:11" x14ac:dyDescent="0.35">
      <c r="B2423" s="10"/>
      <c r="C2423" s="4"/>
      <c r="D2423" s="4"/>
      <c r="E2423" s="4"/>
      <c r="F2423" s="4"/>
      <c r="G2423" s="4"/>
      <c r="H2423" s="4"/>
      <c r="I2423" s="18"/>
    </row>
    <row r="2424" spans="1:11" x14ac:dyDescent="0.35">
      <c r="B2424" s="19"/>
      <c r="C2424" s="20"/>
      <c r="D2424" s="9"/>
      <c r="E2424" s="9"/>
      <c r="F2424" s="9"/>
      <c r="G2424" s="9"/>
      <c r="H2424" s="9"/>
      <c r="I2424" s="9"/>
    </row>
    <row r="2425" spans="1:11" x14ac:dyDescent="0.35">
      <c r="A2425" s="19"/>
      <c r="B2425" s="2"/>
      <c r="C2425" s="9"/>
      <c r="D2425" s="9"/>
      <c r="E2425" s="9"/>
      <c r="F2425" s="9"/>
      <c r="G2425" s="9"/>
      <c r="H2425" s="9"/>
    </row>
    <row r="2427" spans="1:11" x14ac:dyDescent="0.35">
      <c r="B2427" s="4"/>
      <c r="C2427" s="4"/>
      <c r="D2427" s="4"/>
      <c r="E2427" s="11"/>
      <c r="F2427" s="11"/>
      <c r="G2427" s="11"/>
      <c r="H2427" s="4"/>
      <c r="I2427" s="4"/>
      <c r="J2427" s="4"/>
      <c r="K2427" s="21"/>
    </row>
    <row r="2428" spans="1:11" x14ac:dyDescent="0.35">
      <c r="B2428" s="4"/>
      <c r="C2428" s="4"/>
      <c r="D2428" s="4"/>
      <c r="E2428" s="4"/>
      <c r="F2428" s="4"/>
      <c r="G2428" s="4"/>
      <c r="H2428" s="4"/>
      <c r="I2428" s="4"/>
      <c r="J2428" s="4"/>
      <c r="K2428" s="4"/>
    </row>
    <row r="2429" spans="1:11" x14ac:dyDescent="0.35">
      <c r="B2429" s="4"/>
      <c r="C2429" s="4"/>
      <c r="D2429" s="4"/>
      <c r="E2429" s="4"/>
      <c r="F2429" s="4"/>
      <c r="G2429" s="4"/>
      <c r="H2429" s="4"/>
      <c r="I2429" s="4"/>
      <c r="J2429" s="4"/>
      <c r="K2429" s="4"/>
    </row>
    <row r="2430" spans="1:11" x14ac:dyDescent="0.35">
      <c r="B2430" s="18"/>
      <c r="C2430" s="4"/>
      <c r="D2430" s="4"/>
      <c r="E2430" s="11"/>
      <c r="F2430" s="11"/>
      <c r="G2430" s="18"/>
      <c r="H2430" s="18"/>
      <c r="I2430" s="4"/>
      <c r="J2430" s="4"/>
      <c r="K2430" s="18"/>
    </row>
    <row r="2431" spans="1:11" x14ac:dyDescent="0.35">
      <c r="B2431" s="20"/>
      <c r="C2431" s="22"/>
      <c r="D2431" s="22"/>
      <c r="E2431" s="23"/>
      <c r="F2431" s="23"/>
      <c r="G2431" s="23"/>
      <c r="H2431" s="23"/>
      <c r="I2431" s="23"/>
      <c r="J2431" s="24"/>
      <c r="K2431" s="23"/>
    </row>
    <row r="2432" spans="1:11" x14ac:dyDescent="0.35">
      <c r="I2432" s="15"/>
      <c r="J2432" s="15"/>
    </row>
    <row r="2435" spans="1:11" x14ac:dyDescent="0.35">
      <c r="A2435" s="19"/>
      <c r="B2435" s="2"/>
      <c r="C2435" s="9"/>
      <c r="D2435" s="9"/>
      <c r="E2435" s="9"/>
      <c r="F2435" s="9"/>
      <c r="G2435" s="9"/>
      <c r="H2435" s="9"/>
    </row>
    <row r="2436" spans="1:11" x14ac:dyDescent="0.35">
      <c r="A2436" s="19"/>
      <c r="B2436" s="2"/>
      <c r="C2436" s="9"/>
      <c r="D2436" s="9"/>
      <c r="E2436" s="9"/>
      <c r="F2436" s="9"/>
      <c r="G2436" s="9"/>
      <c r="H2436" s="9"/>
    </row>
    <row r="2437" spans="1:11" x14ac:dyDescent="0.35">
      <c r="A2437" s="19"/>
      <c r="B2437" s="2"/>
      <c r="C2437" s="9"/>
      <c r="D2437" s="9"/>
      <c r="E2437" s="9"/>
      <c r="F2437" s="9"/>
      <c r="G2437" s="9"/>
      <c r="H2437" s="9"/>
    </row>
    <row r="2438" spans="1:11" x14ac:dyDescent="0.35">
      <c r="K2438" s="25"/>
    </row>
    <row r="2443" spans="1:11" x14ac:dyDescent="0.35">
      <c r="B2443" s="1"/>
      <c r="C2443" s="2"/>
      <c r="D2443" s="3"/>
      <c r="E2443" s="4"/>
      <c r="F2443" s="5"/>
      <c r="G2443" s="2"/>
      <c r="H2443" s="4"/>
      <c r="I2443" s="6"/>
      <c r="J2443" s="2"/>
      <c r="K2443" s="4"/>
    </row>
    <row r="2444" spans="1:11" x14ac:dyDescent="0.35">
      <c r="A2444" s="8"/>
      <c r="B2444" s="2"/>
      <c r="C2444" s="2"/>
      <c r="D2444" s="2"/>
      <c r="E2444" s="2"/>
      <c r="F2444" s="2"/>
      <c r="G2444" s="2"/>
      <c r="H2444" s="9"/>
      <c r="I2444" s="2"/>
      <c r="J2444" s="2"/>
      <c r="K2444" s="9"/>
    </row>
    <row r="2445" spans="1:11" x14ac:dyDescent="0.35">
      <c r="A2445" s="8"/>
      <c r="B2445" s="2"/>
      <c r="C2445" s="2"/>
      <c r="D2445" s="48"/>
      <c r="E2445" s="2"/>
      <c r="F2445" s="2"/>
      <c r="G2445" s="2"/>
      <c r="H2445" s="9"/>
      <c r="I2445" s="2"/>
      <c r="J2445" s="2"/>
      <c r="K2445" s="9"/>
    </row>
    <row r="2446" spans="1:11" x14ac:dyDescent="0.35">
      <c r="B2446" s="6"/>
      <c r="C2446" s="10"/>
      <c r="K2446" s="9"/>
    </row>
    <row r="2447" spans="1:11" x14ac:dyDescent="0.35">
      <c r="B2447" s="11"/>
      <c r="C2447" s="12"/>
      <c r="F2447" s="11"/>
      <c r="G2447" s="14"/>
      <c r="I2447" s="13"/>
      <c r="J2447" s="14"/>
    </row>
    <row r="2448" spans="1:11" x14ac:dyDescent="0.35">
      <c r="B2448" s="4"/>
      <c r="C2448" s="15"/>
      <c r="F2448" s="11"/>
      <c r="G2448" s="14"/>
      <c r="K2448" s="2"/>
    </row>
    <row r="2449" spans="1:11" x14ac:dyDescent="0.35">
      <c r="B2449" s="11"/>
      <c r="C2449" s="15"/>
      <c r="D2449" s="51"/>
      <c r="F2449" s="4"/>
      <c r="G2449" s="9"/>
    </row>
    <row r="2450" spans="1:11" x14ac:dyDescent="0.35">
      <c r="B2450" s="11"/>
      <c r="C2450" s="15"/>
      <c r="D2450" s="51"/>
      <c r="F2450" s="4"/>
      <c r="G2450" s="9"/>
    </row>
    <row r="2451" spans="1:11" x14ac:dyDescent="0.35">
      <c r="B2451" s="11"/>
      <c r="C2451" s="15"/>
      <c r="D2451" s="4"/>
      <c r="F2451" s="11"/>
      <c r="G2451" s="15"/>
    </row>
    <row r="2452" spans="1:11" x14ac:dyDescent="0.35">
      <c r="B2452" s="11"/>
      <c r="C2452" s="17"/>
      <c r="D2452" s="11"/>
    </row>
    <row r="2453" spans="1:11" x14ac:dyDescent="0.35">
      <c r="G2453" s="4"/>
      <c r="H2453" s="4"/>
    </row>
    <row r="2454" spans="1:11" x14ac:dyDescent="0.35">
      <c r="A2454" s="4"/>
      <c r="B2454" s="4"/>
      <c r="C2454" s="4"/>
      <c r="D2454" s="4"/>
      <c r="E2454" s="4"/>
      <c r="F2454" s="4"/>
      <c r="G2454" s="4"/>
      <c r="H2454" s="4"/>
    </row>
    <row r="2455" spans="1:11" x14ac:dyDescent="0.35">
      <c r="B2455" s="18"/>
      <c r="C2455" s="18"/>
      <c r="D2455" s="4"/>
      <c r="E2455" s="4"/>
      <c r="F2455" s="4"/>
      <c r="G2455" s="4"/>
      <c r="H2455" s="4"/>
      <c r="I2455" s="4"/>
    </row>
    <row r="2456" spans="1:11" x14ac:dyDescent="0.35">
      <c r="B2456" s="10"/>
      <c r="C2456" s="4"/>
      <c r="D2456" s="4"/>
      <c r="E2456" s="4"/>
      <c r="F2456" s="4"/>
      <c r="G2456" s="4"/>
      <c r="H2456" s="4"/>
      <c r="I2456" s="18"/>
    </row>
    <row r="2457" spans="1:11" x14ac:dyDescent="0.35">
      <c r="B2457" s="19"/>
      <c r="C2457" s="20"/>
      <c r="D2457" s="9"/>
      <c r="E2457" s="9"/>
      <c r="F2457" s="9"/>
      <c r="G2457" s="9"/>
      <c r="H2457" s="9"/>
      <c r="I2457" s="9"/>
    </row>
    <row r="2458" spans="1:11" x14ac:dyDescent="0.35">
      <c r="A2458" s="19"/>
      <c r="B2458" s="2"/>
      <c r="C2458" s="9"/>
      <c r="D2458" s="9"/>
      <c r="E2458" s="9"/>
      <c r="F2458" s="9"/>
      <c r="G2458" s="9"/>
      <c r="H2458" s="9"/>
    </row>
    <row r="2460" spans="1:11" x14ac:dyDescent="0.35">
      <c r="B2460" s="4"/>
      <c r="C2460" s="4"/>
      <c r="D2460" s="4"/>
      <c r="E2460" s="11"/>
      <c r="F2460" s="11"/>
      <c r="G2460" s="11"/>
      <c r="H2460" s="4"/>
      <c r="I2460" s="4"/>
      <c r="J2460" s="4"/>
      <c r="K2460" s="21"/>
    </row>
    <row r="2461" spans="1:11" x14ac:dyDescent="0.35">
      <c r="B2461" s="4"/>
      <c r="C2461" s="4"/>
      <c r="D2461" s="4"/>
      <c r="E2461" s="4"/>
      <c r="F2461" s="4"/>
      <c r="G2461" s="4"/>
      <c r="H2461" s="4"/>
      <c r="I2461" s="4"/>
      <c r="J2461" s="4"/>
      <c r="K2461" s="4"/>
    </row>
    <row r="2462" spans="1:11" x14ac:dyDescent="0.35">
      <c r="B2462" s="4"/>
      <c r="C2462" s="4"/>
      <c r="D2462" s="4"/>
      <c r="E2462" s="4"/>
      <c r="F2462" s="4"/>
      <c r="G2462" s="4"/>
      <c r="H2462" s="4"/>
      <c r="I2462" s="4"/>
      <c r="J2462" s="4"/>
      <c r="K2462" s="4"/>
    </row>
    <row r="2463" spans="1:11" x14ac:dyDescent="0.35">
      <c r="B2463" s="18"/>
      <c r="C2463" s="4"/>
      <c r="D2463" s="4"/>
      <c r="E2463" s="11"/>
      <c r="F2463" s="11"/>
      <c r="G2463" s="18"/>
      <c r="H2463" s="18"/>
      <c r="I2463" s="4"/>
      <c r="J2463" s="4"/>
      <c r="K2463" s="18"/>
    </row>
    <row r="2464" spans="1:11" x14ac:dyDescent="0.35">
      <c r="B2464" s="20"/>
      <c r="C2464" s="22"/>
      <c r="D2464" s="22"/>
      <c r="E2464" s="23"/>
      <c r="F2464" s="23"/>
      <c r="G2464" s="23"/>
      <c r="H2464" s="23"/>
      <c r="I2464" s="23"/>
      <c r="J2464" s="24"/>
      <c r="K2464" s="23"/>
    </row>
    <row r="2465" spans="1:11" x14ac:dyDescent="0.35">
      <c r="I2465" s="15"/>
      <c r="J2465" s="15"/>
    </row>
    <row r="2468" spans="1:11" x14ac:dyDescent="0.35">
      <c r="A2468" s="19"/>
      <c r="B2468" s="2"/>
      <c r="C2468" s="9"/>
      <c r="D2468" s="9"/>
      <c r="E2468" s="9"/>
      <c r="F2468" s="9"/>
      <c r="G2468" s="9"/>
      <c r="H2468" s="9"/>
    </row>
    <row r="2469" spans="1:11" x14ac:dyDescent="0.35">
      <c r="A2469" s="19"/>
      <c r="B2469" s="2"/>
      <c r="C2469" s="9"/>
      <c r="D2469" s="9"/>
      <c r="E2469" s="9"/>
      <c r="F2469" s="9"/>
      <c r="G2469" s="9"/>
      <c r="H2469" s="9"/>
    </row>
    <row r="2470" spans="1:11" x14ac:dyDescent="0.35">
      <c r="A2470" s="19"/>
      <c r="B2470" s="2"/>
      <c r="C2470" s="9"/>
      <c r="D2470" s="9"/>
      <c r="E2470" s="9"/>
      <c r="F2470" s="9"/>
      <c r="G2470" s="9"/>
      <c r="H2470" s="9"/>
    </row>
    <row r="2471" spans="1:11" x14ac:dyDescent="0.35">
      <c r="K2471" s="25"/>
    </row>
    <row r="2476" spans="1:11" x14ac:dyDescent="0.35">
      <c r="B2476" s="1"/>
      <c r="C2476" s="2"/>
      <c r="D2476" s="3"/>
      <c r="E2476" s="4"/>
      <c r="F2476" s="5"/>
      <c r="G2476" s="2"/>
      <c r="H2476" s="4"/>
      <c r="I2476" s="6"/>
      <c r="J2476" s="2"/>
      <c r="K2476" s="4"/>
    </row>
    <row r="2477" spans="1:11" x14ac:dyDescent="0.35">
      <c r="A2477" s="8"/>
      <c r="B2477" s="2"/>
      <c r="C2477" s="2"/>
      <c r="D2477" s="2"/>
      <c r="E2477" s="2"/>
      <c r="F2477" s="2"/>
      <c r="G2477" s="2"/>
      <c r="H2477" s="9"/>
      <c r="I2477" s="2"/>
      <c r="J2477" s="2"/>
      <c r="K2477" s="9"/>
    </row>
    <row r="2478" spans="1:11" x14ac:dyDescent="0.35">
      <c r="A2478" s="8"/>
      <c r="B2478" s="2"/>
      <c r="C2478" s="2"/>
      <c r="D2478" s="48"/>
      <c r="E2478" s="2"/>
      <c r="F2478" s="2"/>
      <c r="G2478" s="2"/>
      <c r="H2478" s="9"/>
      <c r="I2478" s="2"/>
      <c r="J2478" s="2"/>
      <c r="K2478" s="9"/>
    </row>
    <row r="2479" spans="1:11" x14ac:dyDescent="0.35">
      <c r="B2479" s="6"/>
      <c r="C2479" s="10"/>
      <c r="K2479" s="9"/>
    </row>
    <row r="2480" spans="1:11" x14ac:dyDescent="0.35">
      <c r="B2480" s="11"/>
      <c r="C2480" s="12"/>
      <c r="F2480" s="11"/>
      <c r="G2480" s="14"/>
      <c r="I2480" s="13"/>
      <c r="J2480" s="14"/>
    </row>
    <row r="2481" spans="1:11" x14ac:dyDescent="0.35">
      <c r="B2481" s="4"/>
      <c r="C2481" s="15"/>
      <c r="F2481" s="11"/>
      <c r="G2481" s="14"/>
      <c r="K2481" s="2"/>
    </row>
    <row r="2482" spans="1:11" x14ac:dyDescent="0.35">
      <c r="B2482" s="11"/>
      <c r="C2482" s="15"/>
      <c r="D2482" s="51"/>
      <c r="F2482" s="4"/>
      <c r="G2482" s="9"/>
    </row>
    <row r="2483" spans="1:11" x14ac:dyDescent="0.35">
      <c r="B2483" s="11"/>
      <c r="C2483" s="15"/>
      <c r="D2483" s="51"/>
      <c r="F2483" s="4"/>
      <c r="G2483" s="9"/>
    </row>
    <row r="2484" spans="1:11" x14ac:dyDescent="0.35">
      <c r="B2484" s="11"/>
      <c r="C2484" s="15"/>
      <c r="D2484" s="4"/>
      <c r="F2484" s="11"/>
      <c r="G2484" s="15"/>
    </row>
    <row r="2485" spans="1:11" x14ac:dyDescent="0.35">
      <c r="B2485" s="11"/>
      <c r="C2485" s="17"/>
      <c r="D2485" s="11"/>
    </row>
    <row r="2486" spans="1:11" x14ac:dyDescent="0.35">
      <c r="G2486" s="4"/>
      <c r="H2486" s="4"/>
    </row>
    <row r="2487" spans="1:11" x14ac:dyDescent="0.35">
      <c r="A2487" s="4"/>
      <c r="B2487" s="4"/>
      <c r="C2487" s="4"/>
      <c r="D2487" s="4"/>
      <c r="E2487" s="4"/>
      <c r="F2487" s="4"/>
      <c r="G2487" s="4"/>
      <c r="H2487" s="4"/>
    </row>
    <row r="2488" spans="1:11" x14ac:dyDescent="0.35">
      <c r="B2488" s="18"/>
      <c r="C2488" s="18"/>
      <c r="D2488" s="4"/>
      <c r="E2488" s="4"/>
      <c r="F2488" s="4"/>
      <c r="G2488" s="4"/>
      <c r="H2488" s="4"/>
      <c r="I2488" s="4"/>
    </row>
    <row r="2489" spans="1:11" x14ac:dyDescent="0.35">
      <c r="B2489" s="10"/>
      <c r="C2489" s="4"/>
      <c r="D2489" s="4"/>
      <c r="E2489" s="4"/>
      <c r="F2489" s="4"/>
      <c r="G2489" s="4"/>
      <c r="H2489" s="4"/>
      <c r="I2489" s="18"/>
    </row>
    <row r="2490" spans="1:11" x14ac:dyDescent="0.35">
      <c r="B2490" s="19"/>
      <c r="C2490" s="20"/>
      <c r="D2490" s="9"/>
      <c r="E2490" s="9"/>
      <c r="F2490" s="9"/>
      <c r="G2490" s="9"/>
      <c r="H2490" s="9"/>
      <c r="I2490" s="9"/>
    </row>
    <row r="2491" spans="1:11" x14ac:dyDescent="0.35">
      <c r="A2491" s="19"/>
      <c r="B2491" s="2"/>
      <c r="C2491" s="9"/>
      <c r="D2491" s="9"/>
      <c r="E2491" s="9"/>
      <c r="F2491" s="9"/>
      <c r="G2491" s="9"/>
      <c r="H2491" s="9"/>
    </row>
    <row r="2493" spans="1:11" x14ac:dyDescent="0.35">
      <c r="B2493" s="4"/>
      <c r="C2493" s="4"/>
      <c r="D2493" s="4"/>
      <c r="E2493" s="11"/>
      <c r="F2493" s="11"/>
      <c r="G2493" s="11"/>
      <c r="H2493" s="4"/>
      <c r="I2493" s="4"/>
      <c r="J2493" s="4"/>
      <c r="K2493" s="21"/>
    </row>
    <row r="2494" spans="1:11" x14ac:dyDescent="0.35">
      <c r="B2494" s="4"/>
      <c r="C2494" s="4"/>
      <c r="D2494" s="4"/>
      <c r="E2494" s="4"/>
      <c r="F2494" s="4"/>
      <c r="G2494" s="4"/>
      <c r="H2494" s="4"/>
      <c r="I2494" s="4"/>
      <c r="J2494" s="4"/>
      <c r="K2494" s="4"/>
    </row>
    <row r="2495" spans="1:11" x14ac:dyDescent="0.35">
      <c r="B2495" s="4"/>
      <c r="C2495" s="4"/>
      <c r="D2495" s="4"/>
      <c r="E2495" s="4"/>
      <c r="F2495" s="4"/>
      <c r="G2495" s="4"/>
      <c r="H2495" s="4"/>
      <c r="I2495" s="4"/>
      <c r="J2495" s="4"/>
      <c r="K2495" s="4"/>
    </row>
    <row r="2496" spans="1:11" x14ac:dyDescent="0.35">
      <c r="B2496" s="18"/>
      <c r="C2496" s="4"/>
      <c r="D2496" s="4"/>
      <c r="E2496" s="11"/>
      <c r="F2496" s="11"/>
      <c r="G2496" s="18"/>
      <c r="H2496" s="18"/>
      <c r="I2496" s="4"/>
      <c r="J2496" s="4"/>
      <c r="K2496" s="18"/>
    </row>
    <row r="2497" spans="1:22" x14ac:dyDescent="0.35">
      <c r="B2497" s="20"/>
      <c r="C2497" s="22"/>
      <c r="D2497" s="22"/>
      <c r="E2497" s="23"/>
      <c r="F2497" s="23"/>
      <c r="G2497" s="23"/>
      <c r="H2497" s="23"/>
      <c r="I2497" s="23"/>
      <c r="J2497" s="24"/>
      <c r="K2497" s="23"/>
    </row>
    <row r="2498" spans="1:22" x14ac:dyDescent="0.35">
      <c r="I2498" s="15"/>
      <c r="J2498" s="15"/>
    </row>
    <row r="2501" spans="1:22" x14ac:dyDescent="0.35">
      <c r="A2501" s="19"/>
      <c r="B2501" s="2"/>
      <c r="C2501" s="9"/>
      <c r="D2501" s="9"/>
      <c r="E2501" s="9"/>
      <c r="F2501" s="9"/>
      <c r="G2501" s="9"/>
      <c r="H2501" s="9"/>
    </row>
    <row r="2502" spans="1:22" x14ac:dyDescent="0.35">
      <c r="A2502" s="19"/>
      <c r="B2502" s="2"/>
      <c r="C2502" s="9"/>
      <c r="D2502" s="9"/>
      <c r="E2502" s="9"/>
      <c r="F2502" s="9"/>
      <c r="G2502" s="9"/>
      <c r="H2502" s="9"/>
    </row>
    <row r="2503" spans="1:22" x14ac:dyDescent="0.35">
      <c r="A2503" s="19"/>
      <c r="B2503" s="2"/>
      <c r="C2503" s="9"/>
      <c r="D2503" s="9"/>
      <c r="E2503" s="9"/>
      <c r="F2503" s="9"/>
      <c r="G2503" s="9"/>
      <c r="H2503" s="9"/>
    </row>
    <row r="2504" spans="1:22" x14ac:dyDescent="0.35">
      <c r="K2504" s="25"/>
    </row>
    <row r="2509" spans="1:22" x14ac:dyDescent="0.35">
      <c r="B2509" s="1"/>
      <c r="C2509" s="2"/>
      <c r="D2509" s="3"/>
      <c r="E2509" s="4"/>
      <c r="F2509" s="5"/>
      <c r="G2509" s="2"/>
      <c r="H2509" s="8"/>
      <c r="I2509" s="6"/>
      <c r="J2509" s="2"/>
      <c r="K2509" s="4"/>
      <c r="M2509" s="1" t="s">
        <v>0</v>
      </c>
      <c r="N2509" s="2"/>
      <c r="O2509" s="3" t="s">
        <v>1</v>
      </c>
      <c r="P2509" s="4"/>
      <c r="Q2509" s="5" t="s">
        <v>42</v>
      </c>
      <c r="R2509" s="2"/>
      <c r="S2509" s="4"/>
      <c r="T2509" s="6"/>
      <c r="U2509" s="2"/>
      <c r="V2509" s="4"/>
    </row>
    <row r="2510" spans="1:22" x14ac:dyDescent="0.35">
      <c r="A2510" s="8"/>
      <c r="B2510" s="2"/>
      <c r="C2510" s="2"/>
      <c r="D2510" s="2"/>
      <c r="E2510" s="2"/>
      <c r="F2510" s="2"/>
      <c r="G2510" s="2"/>
      <c r="H2510" s="9"/>
      <c r="I2510" s="2"/>
      <c r="J2510" s="2"/>
      <c r="K2510" s="9"/>
      <c r="L2510" s="8"/>
      <c r="M2510" s="2"/>
      <c r="N2510" s="2"/>
      <c r="O2510" s="2"/>
      <c r="P2510" s="2"/>
      <c r="Q2510" s="2"/>
      <c r="R2510" s="2"/>
      <c r="S2510" s="9"/>
      <c r="T2510" s="2"/>
      <c r="U2510" s="2"/>
      <c r="V2510" s="9"/>
    </row>
    <row r="2511" spans="1:22" x14ac:dyDescent="0.35">
      <c r="A2511" s="8"/>
      <c r="B2511" s="2"/>
      <c r="C2511" s="2"/>
      <c r="D2511" s="48"/>
      <c r="E2511" s="2"/>
      <c r="F2511" s="2"/>
      <c r="G2511" s="2"/>
      <c r="H2511" s="8"/>
      <c r="I2511" s="2"/>
      <c r="J2511" s="2"/>
      <c r="K2511" s="9"/>
      <c r="L2511" s="8"/>
      <c r="M2511" s="2"/>
      <c r="N2511" s="2"/>
      <c r="O2511" s="48"/>
      <c r="P2511" s="2"/>
      <c r="Q2511" s="2"/>
      <c r="R2511" s="2"/>
      <c r="S2511" s="9"/>
      <c r="T2511" s="2"/>
      <c r="U2511" s="2"/>
      <c r="V2511" s="9"/>
    </row>
    <row r="2512" spans="1:22" x14ac:dyDescent="0.35">
      <c r="B2512" s="6"/>
      <c r="C2512" s="10"/>
      <c r="K2512" s="9"/>
      <c r="M2512" s="6" t="s">
        <v>96</v>
      </c>
      <c r="N2512" s="10"/>
      <c r="V2512" s="9"/>
    </row>
    <row r="2513" spans="1:22" x14ac:dyDescent="0.35">
      <c r="B2513" s="11"/>
      <c r="C2513" s="12"/>
      <c r="F2513" s="11"/>
      <c r="G2513" s="14"/>
      <c r="I2513" s="13"/>
      <c r="J2513" s="14"/>
      <c r="M2513" s="11" t="s">
        <v>2</v>
      </c>
      <c r="N2513" s="12">
        <v>44113</v>
      </c>
      <c r="Q2513" s="11" t="s">
        <v>3</v>
      </c>
      <c r="R2513" s="14" t="s">
        <v>5</v>
      </c>
      <c r="T2513" s="13" t="s">
        <v>4</v>
      </c>
      <c r="U2513" s="14" t="s">
        <v>5</v>
      </c>
    </row>
    <row r="2514" spans="1:22" x14ac:dyDescent="0.35">
      <c r="B2514" s="4"/>
      <c r="C2514" s="15"/>
      <c r="F2514" s="11"/>
      <c r="G2514" s="14"/>
      <c r="K2514" s="2"/>
      <c r="M2514" s="4" t="s">
        <v>6</v>
      </c>
      <c r="N2514" s="15" t="s">
        <v>95</v>
      </c>
      <c r="Q2514" s="11" t="s">
        <v>7</v>
      </c>
      <c r="R2514" s="14" t="s">
        <v>5</v>
      </c>
      <c r="V2514" s="2"/>
    </row>
    <row r="2515" spans="1:22" x14ac:dyDescent="0.35">
      <c r="B2515" s="11"/>
      <c r="C2515" s="15"/>
      <c r="D2515" s="51"/>
      <c r="F2515" s="4"/>
      <c r="G2515" s="9"/>
      <c r="M2515" s="11" t="s">
        <v>8</v>
      </c>
      <c r="N2515" s="15" t="s">
        <v>90</v>
      </c>
      <c r="O2515" s="51" t="s">
        <v>58</v>
      </c>
      <c r="Q2515" s="4" t="s">
        <v>9</v>
      </c>
      <c r="R2515" s="9" t="s">
        <v>45</v>
      </c>
      <c r="T2515" s="53" t="s">
        <v>99</v>
      </c>
    </row>
    <row r="2516" spans="1:22" x14ac:dyDescent="0.35">
      <c r="B2516" s="11"/>
      <c r="C2516" s="15"/>
      <c r="D2516" s="51"/>
      <c r="F2516" s="4"/>
      <c r="G2516" s="9"/>
      <c r="M2516" s="11" t="s">
        <v>10</v>
      </c>
      <c r="N2516" s="15" t="s">
        <v>93</v>
      </c>
      <c r="O2516" s="51" t="s">
        <v>94</v>
      </c>
      <c r="Q2516" s="4" t="s">
        <v>11</v>
      </c>
      <c r="R2516" s="9" t="s">
        <v>45</v>
      </c>
    </row>
    <row r="2517" spans="1:22" x14ac:dyDescent="0.35">
      <c r="B2517" s="11"/>
      <c r="C2517" s="15"/>
      <c r="D2517" s="4"/>
      <c r="F2517" s="11"/>
      <c r="G2517" s="15"/>
      <c r="M2517" s="11" t="s">
        <v>12</v>
      </c>
      <c r="N2517" s="15">
        <v>39000</v>
      </c>
      <c r="O2517" s="4" t="s">
        <v>13</v>
      </c>
      <c r="Q2517" s="11" t="s">
        <v>14</v>
      </c>
      <c r="R2517" s="15">
        <v>4</v>
      </c>
      <c r="T2517" s="53" t="s">
        <v>98</v>
      </c>
    </row>
    <row r="2518" spans="1:22" x14ac:dyDescent="0.35">
      <c r="B2518" s="11"/>
      <c r="C2518" s="17"/>
      <c r="D2518" s="11"/>
      <c r="M2518" s="11" t="s">
        <v>12</v>
      </c>
      <c r="N2518" s="17">
        <f>N2517*0.3048</f>
        <v>11887.2</v>
      </c>
      <c r="O2518" s="11" t="s">
        <v>15</v>
      </c>
    </row>
    <row r="2519" spans="1:22" x14ac:dyDescent="0.35">
      <c r="G2519" s="4"/>
      <c r="H2519" s="4"/>
      <c r="R2519" s="4"/>
      <c r="S2519" s="4"/>
    </row>
    <row r="2520" spans="1:22" x14ac:dyDescent="0.35">
      <c r="A2520" s="4"/>
      <c r="B2520" s="4"/>
      <c r="C2520" s="4"/>
      <c r="D2520" s="4"/>
      <c r="E2520" s="4"/>
      <c r="F2520" s="4"/>
      <c r="G2520" s="4"/>
      <c r="H2520" s="4"/>
      <c r="L2520" s="4"/>
      <c r="M2520" s="4"/>
      <c r="N2520" s="4"/>
      <c r="O2520" s="4"/>
      <c r="P2520" s="4"/>
      <c r="Q2520" s="4"/>
      <c r="R2520" s="4"/>
      <c r="S2520" s="4"/>
    </row>
    <row r="2521" spans="1:22" x14ac:dyDescent="0.35">
      <c r="B2521" s="18"/>
      <c r="C2521" s="18"/>
      <c r="D2521" s="4"/>
      <c r="E2521" s="4"/>
      <c r="F2521" s="4"/>
      <c r="G2521" s="4"/>
      <c r="H2521" s="4"/>
      <c r="I2521" s="4"/>
      <c r="M2521" s="18" t="s">
        <v>21</v>
      </c>
      <c r="N2521" s="18" t="s">
        <v>21</v>
      </c>
      <c r="O2521" s="4" t="s">
        <v>22</v>
      </c>
      <c r="P2521" s="4" t="s">
        <v>23</v>
      </c>
      <c r="Q2521" s="4" t="s">
        <v>24</v>
      </c>
      <c r="R2521" s="4" t="s">
        <v>25</v>
      </c>
      <c r="S2521" s="4" t="s">
        <v>19</v>
      </c>
      <c r="T2521" s="4" t="s">
        <v>20</v>
      </c>
    </row>
    <row r="2522" spans="1:22" x14ac:dyDescent="0.35">
      <c r="B2522" s="10"/>
      <c r="C2522" s="4"/>
      <c r="D2522" s="4"/>
      <c r="E2522" s="4"/>
      <c r="F2522" s="4"/>
      <c r="G2522" s="4"/>
      <c r="H2522" s="4"/>
      <c r="I2522" s="18"/>
      <c r="M2522" s="10" t="s">
        <v>32</v>
      </c>
      <c r="N2522" s="4" t="s">
        <v>33</v>
      </c>
      <c r="O2522" s="4" t="s">
        <v>43</v>
      </c>
      <c r="P2522" s="4" t="s">
        <v>43</v>
      </c>
      <c r="Q2522" s="4" t="s">
        <v>43</v>
      </c>
      <c r="R2522" s="4" t="s">
        <v>43</v>
      </c>
      <c r="S2522" s="4" t="s">
        <v>34</v>
      </c>
      <c r="T2522" s="18" t="s">
        <v>35</v>
      </c>
    </row>
    <row r="2523" spans="1:22" x14ac:dyDescent="0.35">
      <c r="B2523" s="19"/>
      <c r="C2523" s="20"/>
      <c r="D2523" s="9"/>
      <c r="E2523" s="9"/>
      <c r="F2523" s="9"/>
      <c r="G2523" s="9"/>
      <c r="H2523" s="9"/>
      <c r="I2523" s="9"/>
      <c r="M2523" s="19" t="s">
        <v>97</v>
      </c>
      <c r="N2523" s="20">
        <f>LEFT(M2523,2)*60+RIGHT(M2523,2)</f>
        <v>129</v>
      </c>
      <c r="O2523" s="9">
        <v>-12.763999999999999</v>
      </c>
      <c r="P2523" s="9">
        <v>109.17</v>
      </c>
      <c r="Q2523" s="9">
        <v>-13.054</v>
      </c>
      <c r="R2523" s="9">
        <v>109.261</v>
      </c>
      <c r="S2523" s="9">
        <v>508</v>
      </c>
      <c r="T2523" s="9">
        <v>163</v>
      </c>
    </row>
    <row r="2524" spans="1:22" x14ac:dyDescent="0.35">
      <c r="A2524" s="19"/>
      <c r="B2524" s="2"/>
      <c r="C2524" s="9"/>
      <c r="D2524" s="9"/>
      <c r="E2524" s="9"/>
      <c r="F2524" s="9"/>
      <c r="G2524" s="9"/>
      <c r="H2524" s="9"/>
      <c r="L2524" s="19"/>
      <c r="M2524" s="2"/>
      <c r="N2524" s="9"/>
      <c r="O2524" s="9"/>
      <c r="P2524" s="9"/>
      <c r="Q2524" s="9"/>
      <c r="R2524" s="9"/>
      <c r="S2524" s="9"/>
    </row>
    <row r="2526" spans="1:22" x14ac:dyDescent="0.35">
      <c r="B2526" s="4"/>
      <c r="C2526" s="4"/>
      <c r="D2526" s="4"/>
      <c r="E2526" s="11"/>
      <c r="F2526" s="11"/>
      <c r="G2526" s="11"/>
      <c r="H2526" s="4"/>
      <c r="I2526" s="4"/>
      <c r="J2526" s="4"/>
      <c r="K2526" s="21"/>
      <c r="M2526" s="4"/>
      <c r="N2526" s="4" t="s">
        <v>16</v>
      </c>
      <c r="O2526" s="4" t="s">
        <v>17</v>
      </c>
      <c r="P2526" s="11"/>
      <c r="Q2526" s="11"/>
      <c r="R2526" s="11"/>
      <c r="S2526" s="4"/>
      <c r="T2526" s="4"/>
      <c r="U2526" s="4"/>
      <c r="V2526" s="21"/>
    </row>
    <row r="2527" spans="1:22" x14ac:dyDescent="0.35">
      <c r="B2527" s="4"/>
      <c r="C2527" s="4"/>
      <c r="D2527" s="4"/>
      <c r="E2527" s="4"/>
      <c r="F2527" s="4"/>
      <c r="G2527" s="4"/>
      <c r="H2527" s="4"/>
      <c r="I2527" s="4"/>
      <c r="J2527" s="4"/>
      <c r="K2527" s="4"/>
      <c r="M2527" s="4" t="s">
        <v>18</v>
      </c>
      <c r="N2527" s="4" t="s">
        <v>18</v>
      </c>
      <c r="O2527" s="4" t="s">
        <v>18</v>
      </c>
      <c r="P2527" s="4" t="s">
        <v>18</v>
      </c>
      <c r="Q2527" s="4" t="s">
        <v>18</v>
      </c>
      <c r="R2527" s="4" t="s">
        <v>18</v>
      </c>
      <c r="S2527" s="4" t="s">
        <v>18</v>
      </c>
      <c r="T2527" s="4" t="s">
        <v>19</v>
      </c>
      <c r="U2527" s="4" t="s">
        <v>19</v>
      </c>
      <c r="V2527" s="4" t="s">
        <v>20</v>
      </c>
    </row>
    <row r="2528" spans="1:22" x14ac:dyDescent="0.35">
      <c r="B2528" s="4"/>
      <c r="C2528" s="4"/>
      <c r="D2528" s="4"/>
      <c r="E2528" s="4"/>
      <c r="F2528" s="4"/>
      <c r="G2528" s="4"/>
      <c r="H2528" s="4"/>
      <c r="I2528" s="4"/>
      <c r="J2528" s="4"/>
      <c r="K2528" s="4"/>
      <c r="M2528" s="4" t="s">
        <v>26</v>
      </c>
      <c r="N2528" s="4" t="s">
        <v>27</v>
      </c>
      <c r="O2528" s="4" t="s">
        <v>27</v>
      </c>
      <c r="P2528" s="4" t="s">
        <v>28</v>
      </c>
      <c r="Q2528" s="4" t="s">
        <v>28</v>
      </c>
      <c r="R2528" s="4" t="s">
        <v>29</v>
      </c>
      <c r="S2528" s="4" t="s">
        <v>30</v>
      </c>
      <c r="T2528" s="4" t="s">
        <v>31</v>
      </c>
      <c r="U2528" s="4" t="s">
        <v>31</v>
      </c>
      <c r="V2528" s="4" t="s">
        <v>31</v>
      </c>
    </row>
    <row r="2529" spans="1:22" x14ac:dyDescent="0.35">
      <c r="B2529" s="18"/>
      <c r="C2529" s="4"/>
      <c r="D2529" s="4"/>
      <c r="E2529" s="11"/>
      <c r="F2529" s="11"/>
      <c r="G2529" s="18"/>
      <c r="H2529" s="18"/>
      <c r="I2529" s="4"/>
      <c r="J2529" s="4"/>
      <c r="K2529" s="18"/>
      <c r="M2529" s="18" t="s">
        <v>36</v>
      </c>
      <c r="N2529" s="4" t="s">
        <v>37</v>
      </c>
      <c r="O2529" s="4" t="s">
        <v>37</v>
      </c>
      <c r="P2529" s="11" t="s">
        <v>34</v>
      </c>
      <c r="Q2529" s="11" t="s">
        <v>38</v>
      </c>
      <c r="R2529" s="18" t="s">
        <v>35</v>
      </c>
      <c r="S2529" s="18" t="s">
        <v>35</v>
      </c>
      <c r="T2529" s="4" t="s">
        <v>34</v>
      </c>
      <c r="U2529" s="4" t="s">
        <v>39</v>
      </c>
      <c r="V2529" s="18" t="s">
        <v>36</v>
      </c>
    </row>
    <row r="2530" spans="1:22" x14ac:dyDescent="0.35">
      <c r="B2530" s="20"/>
      <c r="C2530" s="22"/>
      <c r="D2530" s="22"/>
      <c r="E2530" s="23"/>
      <c r="F2530" s="23"/>
      <c r="G2530" s="23"/>
      <c r="H2530" s="23"/>
      <c r="I2530" s="23"/>
      <c r="J2530" s="24"/>
      <c r="K2530" s="23"/>
      <c r="M2530" s="20">
        <f>DEGREES(ACOS(SIN(RADIANS(O2523))*SIN(RADIANS(Q2523))+COS(RADIANS(O2523))*COS(RADIANS(Q2523))*COS(ABS(RADIANS(R2523-P2523)))))</f>
        <v>0.30326174177479004</v>
      </c>
      <c r="N2530" s="22">
        <f>M2530/360*40000/1.852</f>
        <v>18.194248966570076</v>
      </c>
      <c r="O2530" s="22">
        <f>M2530/360*2*PI()*6371/1.852</f>
        <v>18.207973612715385</v>
      </c>
      <c r="P2530" s="23">
        <f>N2530/(N2523/3600)</f>
        <v>507.74648278800208</v>
      </c>
      <c r="Q2530" s="23">
        <f>P2530*1.852</f>
        <v>940.34648612337992</v>
      </c>
      <c r="R2530" s="23" t="str">
        <f>IF(R2523&lt;P2523,360-DEGREES(ACOS((SIN(RADIANS(Q2523))-SIN(RADIANS(O2523))*COS(RADIANS(M2530)))/(COS(RADIANS(O2523))*SIN(RADIANS(M2530))))),"")</f>
        <v/>
      </c>
      <c r="S2530" s="23">
        <f>IF(R2523&gt;=P2523,DEGREES(ACOS((SIN(RADIANS(Q2523))-SIN(RADIANS(O2523))*COS(RADIANS(M2530)))/(COS(RADIANS(O2523))*SIN(RADIANS(M2530))))),"")</f>
        <v>163.00324640827702</v>
      </c>
      <c r="T2530" s="23">
        <f>P2530-S2523</f>
        <v>-0.25351721199791655</v>
      </c>
      <c r="U2530" s="24">
        <f>(P2530-S2523)/S2523</f>
        <v>-4.9904962991715858E-4</v>
      </c>
      <c r="V2530" s="23">
        <f>IF(R2530="",S2530-T2523,R2530-T2523)</f>
        <v>3.2464082770218283E-3</v>
      </c>
    </row>
    <row r="2531" spans="1:22" x14ac:dyDescent="0.35">
      <c r="I2531" s="15"/>
      <c r="J2531" s="15"/>
      <c r="T2531" s="15"/>
      <c r="U2531" s="15"/>
    </row>
    <row r="2534" spans="1:22" x14ac:dyDescent="0.35">
      <c r="A2534" s="19"/>
      <c r="B2534" s="2"/>
      <c r="C2534" s="9"/>
      <c r="D2534" s="9"/>
      <c r="E2534" s="9"/>
      <c r="F2534" s="9"/>
      <c r="G2534" s="9"/>
      <c r="H2534" s="9"/>
      <c r="L2534" s="19"/>
      <c r="M2534" s="2"/>
      <c r="N2534" s="9"/>
      <c r="O2534" s="9"/>
      <c r="P2534" s="9"/>
      <c r="Q2534" s="9"/>
      <c r="R2534" s="9"/>
      <c r="S2534" s="9"/>
    </row>
    <row r="2535" spans="1:22" x14ac:dyDescent="0.35">
      <c r="A2535" s="19"/>
      <c r="B2535" s="2"/>
      <c r="C2535" s="9"/>
      <c r="D2535" s="9"/>
      <c r="E2535" s="9"/>
      <c r="F2535" s="9"/>
      <c r="G2535" s="9"/>
      <c r="H2535" s="9"/>
      <c r="L2535" s="19"/>
      <c r="M2535" s="2"/>
      <c r="N2535" s="9"/>
      <c r="O2535" s="9"/>
      <c r="P2535" s="9"/>
      <c r="Q2535" s="9"/>
      <c r="R2535" s="9"/>
      <c r="S2535" s="9"/>
    </row>
    <row r="2536" spans="1:22" x14ac:dyDescent="0.35">
      <c r="A2536" s="19"/>
      <c r="B2536" s="2"/>
      <c r="C2536" s="9"/>
      <c r="D2536" s="9"/>
      <c r="E2536" s="9"/>
      <c r="F2536" s="9"/>
      <c r="G2536" s="9"/>
      <c r="H2536" s="9"/>
      <c r="L2536" s="19"/>
      <c r="M2536" s="2"/>
      <c r="N2536" s="9"/>
      <c r="O2536" s="9"/>
      <c r="P2536" s="9"/>
      <c r="Q2536" s="9"/>
      <c r="R2536" s="9"/>
      <c r="S2536" s="9"/>
    </row>
    <row r="2537" spans="1:22" x14ac:dyDescent="0.35">
      <c r="K2537" s="25"/>
      <c r="V2537" s="25"/>
    </row>
    <row r="2542" spans="1:22" x14ac:dyDescent="0.35">
      <c r="B2542" s="1"/>
      <c r="C2542" s="2"/>
      <c r="D2542" s="3"/>
      <c r="E2542" s="4"/>
      <c r="F2542" s="5"/>
      <c r="G2542" s="2"/>
      <c r="H2542" s="4"/>
      <c r="I2542" s="6"/>
      <c r="J2542" s="2"/>
      <c r="K2542" s="4"/>
      <c r="M2542" s="1" t="s">
        <v>0</v>
      </c>
      <c r="N2542" s="2"/>
      <c r="O2542" s="3" t="s">
        <v>1</v>
      </c>
      <c r="P2542" s="4"/>
      <c r="Q2542" s="5" t="s">
        <v>42</v>
      </c>
      <c r="R2542" s="2"/>
      <c r="S2542" s="4"/>
      <c r="T2542" s="6"/>
      <c r="U2542" s="2"/>
      <c r="V2542" s="4"/>
    </row>
    <row r="2543" spans="1:22" x14ac:dyDescent="0.35">
      <c r="A2543" s="8"/>
      <c r="B2543" s="2"/>
      <c r="C2543" s="2"/>
      <c r="D2543" s="2"/>
      <c r="E2543" s="2"/>
      <c r="F2543" s="2"/>
      <c r="G2543" s="2"/>
      <c r="H2543" s="9"/>
      <c r="I2543" s="2"/>
      <c r="J2543" s="2"/>
      <c r="K2543" s="9"/>
      <c r="L2543" s="8"/>
      <c r="M2543" s="2"/>
      <c r="N2543" s="2"/>
      <c r="O2543" s="2"/>
      <c r="P2543" s="2"/>
      <c r="Q2543" s="2"/>
      <c r="R2543" s="2"/>
      <c r="S2543" s="9"/>
      <c r="T2543" s="2"/>
      <c r="U2543" s="2"/>
      <c r="V2543" s="9"/>
    </row>
    <row r="2544" spans="1:22" x14ac:dyDescent="0.35">
      <c r="A2544" s="8"/>
      <c r="B2544" s="2"/>
      <c r="C2544" s="2"/>
      <c r="D2544" s="48"/>
      <c r="E2544" s="2"/>
      <c r="F2544" s="2"/>
      <c r="G2544" s="2"/>
      <c r="H2544" s="9"/>
      <c r="I2544" s="2"/>
      <c r="J2544" s="2"/>
      <c r="K2544" s="9"/>
      <c r="L2544" s="8"/>
      <c r="M2544" s="2"/>
      <c r="N2544" s="2"/>
      <c r="O2544" s="48"/>
      <c r="P2544" s="2"/>
      <c r="Q2544" s="2"/>
      <c r="R2544" s="2"/>
      <c r="S2544" s="9"/>
      <c r="T2544" s="2"/>
      <c r="U2544" s="2"/>
      <c r="V2544" s="9"/>
    </row>
    <row r="2545" spans="1:22" x14ac:dyDescent="0.35">
      <c r="B2545" s="6"/>
      <c r="C2545" s="10"/>
      <c r="K2545" s="9"/>
      <c r="M2545" s="6" t="s">
        <v>96</v>
      </c>
      <c r="N2545" s="10"/>
      <c r="V2545" s="9"/>
    </row>
    <row r="2546" spans="1:22" x14ac:dyDescent="0.35">
      <c r="B2546" s="11"/>
      <c r="C2546" s="12"/>
      <c r="F2546" s="11"/>
      <c r="G2546" s="14"/>
      <c r="I2546" s="13"/>
      <c r="J2546" s="14"/>
      <c r="M2546" s="11" t="s">
        <v>2</v>
      </c>
      <c r="N2546" s="12">
        <v>44113</v>
      </c>
      <c r="Q2546" s="11" t="s">
        <v>3</v>
      </c>
      <c r="R2546" s="14" t="s">
        <v>5</v>
      </c>
      <c r="T2546" s="13" t="s">
        <v>4</v>
      </c>
      <c r="U2546" s="14" t="s">
        <v>5</v>
      </c>
    </row>
    <row r="2547" spans="1:22" x14ac:dyDescent="0.35">
      <c r="B2547" s="4"/>
      <c r="C2547" s="15"/>
      <c r="F2547" s="11"/>
      <c r="G2547" s="14"/>
      <c r="K2547" s="2"/>
      <c r="M2547" s="4" t="s">
        <v>6</v>
      </c>
      <c r="N2547" s="15" t="s">
        <v>95</v>
      </c>
      <c r="Q2547" s="11" t="s">
        <v>7</v>
      </c>
      <c r="R2547" s="14" t="s">
        <v>5</v>
      </c>
      <c r="V2547" s="2"/>
    </row>
    <row r="2548" spans="1:22" x14ac:dyDescent="0.35">
      <c r="B2548" s="11"/>
      <c r="C2548" s="15"/>
      <c r="D2548" s="51"/>
      <c r="F2548" s="4"/>
      <c r="G2548" s="9"/>
      <c r="M2548" s="11" t="s">
        <v>8</v>
      </c>
      <c r="N2548" s="15" t="s">
        <v>90</v>
      </c>
      <c r="O2548" s="51" t="s">
        <v>58</v>
      </c>
      <c r="Q2548" s="4" t="s">
        <v>9</v>
      </c>
      <c r="R2548" s="9" t="s">
        <v>45</v>
      </c>
      <c r="T2548" s="53" t="s">
        <v>99</v>
      </c>
    </row>
    <row r="2549" spans="1:22" x14ac:dyDescent="0.35">
      <c r="B2549" s="11"/>
      <c r="C2549" s="15"/>
      <c r="D2549" s="51"/>
      <c r="F2549" s="4"/>
      <c r="G2549" s="9"/>
      <c r="M2549" s="11" t="s">
        <v>10</v>
      </c>
      <c r="N2549" s="15" t="s">
        <v>93</v>
      </c>
      <c r="O2549" s="51" t="s">
        <v>94</v>
      </c>
      <c r="Q2549" s="4" t="s">
        <v>11</v>
      </c>
      <c r="R2549" s="9" t="s">
        <v>45</v>
      </c>
    </row>
    <row r="2550" spans="1:22" x14ac:dyDescent="0.35">
      <c r="B2550" s="11"/>
      <c r="C2550" s="15"/>
      <c r="D2550" s="4"/>
      <c r="F2550" s="11"/>
      <c r="G2550" s="15"/>
      <c r="M2550" s="11" t="s">
        <v>12</v>
      </c>
      <c r="N2550" s="15">
        <v>39000</v>
      </c>
      <c r="O2550" s="4" t="s">
        <v>13</v>
      </c>
      <c r="Q2550" s="11" t="s">
        <v>14</v>
      </c>
      <c r="R2550" s="15">
        <v>4</v>
      </c>
      <c r="T2550" s="53" t="s">
        <v>100</v>
      </c>
    </row>
    <row r="2551" spans="1:22" x14ac:dyDescent="0.35">
      <c r="B2551" s="11"/>
      <c r="C2551" s="17"/>
      <c r="D2551" s="11"/>
      <c r="M2551" s="11" t="s">
        <v>12</v>
      </c>
      <c r="N2551" s="17">
        <f>N2550*0.3048</f>
        <v>11887.2</v>
      </c>
      <c r="O2551" s="11" t="s">
        <v>15</v>
      </c>
    </row>
    <row r="2552" spans="1:22" x14ac:dyDescent="0.35">
      <c r="G2552" s="4"/>
      <c r="H2552" s="4"/>
      <c r="R2552" s="4"/>
      <c r="S2552" s="4"/>
    </row>
    <row r="2553" spans="1:22" x14ac:dyDescent="0.35">
      <c r="A2553" s="4"/>
      <c r="B2553" s="4"/>
      <c r="C2553" s="4"/>
      <c r="D2553" s="4"/>
      <c r="E2553" s="4"/>
      <c r="F2553" s="4"/>
      <c r="G2553" s="4"/>
      <c r="H2553" s="4"/>
      <c r="L2553" s="4"/>
      <c r="M2553" s="4"/>
      <c r="N2553" s="4"/>
      <c r="O2553" s="4"/>
      <c r="P2553" s="4"/>
      <c r="Q2553" s="4"/>
      <c r="R2553" s="4"/>
      <c r="S2553" s="4"/>
    </row>
    <row r="2554" spans="1:22" x14ac:dyDescent="0.35">
      <c r="B2554" s="18"/>
      <c r="C2554" s="18"/>
      <c r="D2554" s="4"/>
      <c r="E2554" s="4"/>
      <c r="F2554" s="4"/>
      <c r="G2554" s="4"/>
      <c r="H2554" s="4"/>
      <c r="I2554" s="4"/>
      <c r="M2554" s="18" t="s">
        <v>21</v>
      </c>
      <c r="N2554" s="18" t="s">
        <v>21</v>
      </c>
      <c r="O2554" s="4" t="s">
        <v>22</v>
      </c>
      <c r="P2554" s="4" t="s">
        <v>23</v>
      </c>
      <c r="Q2554" s="4" t="s">
        <v>24</v>
      </c>
      <c r="R2554" s="4" t="s">
        <v>25</v>
      </c>
      <c r="S2554" s="4" t="s">
        <v>19</v>
      </c>
      <c r="T2554" s="4" t="s">
        <v>20</v>
      </c>
    </row>
    <row r="2555" spans="1:22" x14ac:dyDescent="0.35">
      <c r="B2555" s="10"/>
      <c r="C2555" s="4"/>
      <c r="D2555" s="4"/>
      <c r="E2555" s="4"/>
      <c r="F2555" s="4"/>
      <c r="G2555" s="4"/>
      <c r="H2555" s="4"/>
      <c r="I2555" s="18"/>
      <c r="M2555" s="10" t="s">
        <v>32</v>
      </c>
      <c r="N2555" s="4" t="s">
        <v>33</v>
      </c>
      <c r="O2555" s="4" t="s">
        <v>43</v>
      </c>
      <c r="P2555" s="4" t="s">
        <v>43</v>
      </c>
      <c r="Q2555" s="4" t="s">
        <v>43</v>
      </c>
      <c r="R2555" s="4" t="s">
        <v>43</v>
      </c>
      <c r="S2555" s="4" t="s">
        <v>34</v>
      </c>
      <c r="T2555" s="18" t="s">
        <v>35</v>
      </c>
    </row>
    <row r="2556" spans="1:22" x14ac:dyDescent="0.35">
      <c r="B2556" s="19"/>
      <c r="C2556" s="20"/>
      <c r="D2556" s="9"/>
      <c r="E2556" s="9"/>
      <c r="F2556" s="9"/>
      <c r="G2556" s="9"/>
      <c r="H2556" s="9"/>
      <c r="I2556" s="9"/>
      <c r="M2556" s="19" t="s">
        <v>97</v>
      </c>
      <c r="N2556" s="20">
        <f>LEFT(M2556,2)*60+RIGHT(M2556,2)</f>
        <v>129</v>
      </c>
      <c r="O2556" s="9">
        <v>-12.762</v>
      </c>
      <c r="P2556" s="9">
        <v>109.169</v>
      </c>
      <c r="Q2556" s="9">
        <v>-13.05</v>
      </c>
      <c r="R2556" s="9">
        <v>109.26</v>
      </c>
      <c r="S2556" s="9">
        <v>508</v>
      </c>
      <c r="T2556" s="9">
        <v>163</v>
      </c>
    </row>
    <row r="2557" spans="1:22" x14ac:dyDescent="0.35">
      <c r="A2557" s="19"/>
      <c r="B2557" s="2"/>
      <c r="C2557" s="9"/>
      <c r="D2557" s="9"/>
      <c r="E2557" s="9"/>
      <c r="F2557" s="9"/>
      <c r="G2557" s="9"/>
      <c r="H2557" s="9"/>
      <c r="L2557" s="19"/>
      <c r="M2557" s="2"/>
      <c r="N2557" s="9"/>
      <c r="O2557" s="9"/>
      <c r="P2557" s="9"/>
      <c r="Q2557" s="9"/>
      <c r="R2557" s="9"/>
      <c r="S2557" s="9"/>
    </row>
    <row r="2559" spans="1:22" x14ac:dyDescent="0.35">
      <c r="B2559" s="4"/>
      <c r="C2559" s="4"/>
      <c r="D2559" s="4"/>
      <c r="E2559" s="11"/>
      <c r="F2559" s="11"/>
      <c r="G2559" s="11"/>
      <c r="H2559" s="4"/>
      <c r="I2559" s="4"/>
      <c r="J2559" s="4"/>
      <c r="K2559" s="21"/>
      <c r="M2559" s="4"/>
      <c r="N2559" s="4" t="s">
        <v>16</v>
      </c>
      <c r="O2559" s="4" t="s">
        <v>17</v>
      </c>
      <c r="P2559" s="11"/>
      <c r="Q2559" s="11"/>
      <c r="R2559" s="11"/>
      <c r="S2559" s="4"/>
      <c r="T2559" s="4"/>
      <c r="U2559" s="4"/>
      <c r="V2559" s="21"/>
    </row>
    <row r="2560" spans="1:22" x14ac:dyDescent="0.35">
      <c r="B2560" s="4"/>
      <c r="C2560" s="4"/>
      <c r="D2560" s="4"/>
      <c r="E2560" s="4"/>
      <c r="F2560" s="4"/>
      <c r="G2560" s="4"/>
      <c r="H2560" s="4"/>
      <c r="I2560" s="4"/>
      <c r="J2560" s="4"/>
      <c r="K2560" s="4"/>
      <c r="M2560" s="4" t="s">
        <v>18</v>
      </c>
      <c r="N2560" s="4" t="s">
        <v>18</v>
      </c>
      <c r="O2560" s="4" t="s">
        <v>18</v>
      </c>
      <c r="P2560" s="4" t="s">
        <v>18</v>
      </c>
      <c r="Q2560" s="4" t="s">
        <v>18</v>
      </c>
      <c r="R2560" s="4" t="s">
        <v>18</v>
      </c>
      <c r="S2560" s="4" t="s">
        <v>18</v>
      </c>
      <c r="T2560" s="4" t="s">
        <v>19</v>
      </c>
      <c r="U2560" s="4" t="s">
        <v>19</v>
      </c>
      <c r="V2560" s="4" t="s">
        <v>20</v>
      </c>
    </row>
    <row r="2561" spans="1:22" x14ac:dyDescent="0.35">
      <c r="B2561" s="4"/>
      <c r="C2561" s="4"/>
      <c r="D2561" s="4"/>
      <c r="E2561" s="4"/>
      <c r="F2561" s="4"/>
      <c r="G2561" s="4"/>
      <c r="H2561" s="4"/>
      <c r="I2561" s="4"/>
      <c r="J2561" s="4"/>
      <c r="K2561" s="4"/>
      <c r="M2561" s="4" t="s">
        <v>26</v>
      </c>
      <c r="N2561" s="4" t="s">
        <v>27</v>
      </c>
      <c r="O2561" s="4" t="s">
        <v>27</v>
      </c>
      <c r="P2561" s="4" t="s">
        <v>28</v>
      </c>
      <c r="Q2561" s="4" t="s">
        <v>28</v>
      </c>
      <c r="R2561" s="4" t="s">
        <v>29</v>
      </c>
      <c r="S2561" s="4" t="s">
        <v>30</v>
      </c>
      <c r="T2561" s="4" t="s">
        <v>31</v>
      </c>
      <c r="U2561" s="4" t="s">
        <v>31</v>
      </c>
      <c r="V2561" s="4" t="s">
        <v>31</v>
      </c>
    </row>
    <row r="2562" spans="1:22" x14ac:dyDescent="0.35">
      <c r="B2562" s="18"/>
      <c r="C2562" s="4"/>
      <c r="D2562" s="4"/>
      <c r="E2562" s="11"/>
      <c r="F2562" s="11"/>
      <c r="G2562" s="18"/>
      <c r="H2562" s="18"/>
      <c r="I2562" s="4"/>
      <c r="J2562" s="4"/>
      <c r="K2562" s="18"/>
      <c r="M2562" s="18" t="s">
        <v>36</v>
      </c>
      <c r="N2562" s="4" t="s">
        <v>37</v>
      </c>
      <c r="O2562" s="4" t="s">
        <v>37</v>
      </c>
      <c r="P2562" s="11" t="s">
        <v>34</v>
      </c>
      <c r="Q2562" s="11" t="s">
        <v>38</v>
      </c>
      <c r="R2562" s="18" t="s">
        <v>35</v>
      </c>
      <c r="S2562" s="18" t="s">
        <v>35</v>
      </c>
      <c r="T2562" s="4" t="s">
        <v>34</v>
      </c>
      <c r="U2562" s="4" t="s">
        <v>39</v>
      </c>
      <c r="V2562" s="18" t="s">
        <v>36</v>
      </c>
    </row>
    <row r="2563" spans="1:22" x14ac:dyDescent="0.35">
      <c r="B2563" s="20"/>
      <c r="C2563" s="22"/>
      <c r="D2563" s="22"/>
      <c r="E2563" s="23"/>
      <c r="F2563" s="23"/>
      <c r="G2563" s="23"/>
      <c r="H2563" s="23"/>
      <c r="I2563" s="23"/>
      <c r="J2563" s="24"/>
      <c r="K2563" s="23"/>
      <c r="M2563" s="20">
        <f>DEGREES(ACOS(SIN(RADIANS(O2556))*SIN(RADIANS(Q2556))+COS(RADIANS(O2556))*COS(RADIANS(Q2556))*COS(ABS(RADIANS(R2556-P2556)))))</f>
        <v>0.30135008396776453</v>
      </c>
      <c r="N2563" s="22">
        <f>M2563/360*40000/1.852</f>
        <v>18.079558673372002</v>
      </c>
      <c r="O2563" s="22">
        <f>M2563/360*2*PI()*6371/1.852</f>
        <v>18.093196804064359</v>
      </c>
      <c r="P2563" s="23">
        <f>N2563/(N2556/3600)</f>
        <v>504.54582344293959</v>
      </c>
      <c r="Q2563" s="23">
        <f>P2563*1.852</f>
        <v>934.41886501632416</v>
      </c>
      <c r="R2563" s="23" t="str">
        <f>IF(R2556&lt;P2556,360-DEGREES(ACOS((SIN(RADIANS(Q2556))-SIN(RADIANS(O2556))*COS(RADIANS(M2563)))/(COS(RADIANS(O2556))*SIN(RADIANS(M2563))))),"")</f>
        <v/>
      </c>
      <c r="S2563" s="23">
        <f>IF(R2556&gt;=P2556,DEGREES(ACOS((SIN(RADIANS(Q2556))-SIN(RADIANS(O2556))*COS(RADIANS(M2563)))/(COS(RADIANS(O2556))*SIN(RADIANS(M2563))))),"")</f>
        <v>162.89182941754473</v>
      </c>
      <c r="T2563" s="23">
        <f>P2563-S2556</f>
        <v>-3.454176557060407</v>
      </c>
      <c r="U2563" s="24">
        <f>(P2563-S2556)/S2556</f>
        <v>-6.7995601516937145E-3</v>
      </c>
      <c r="V2563" s="23">
        <f>IF(R2563="",S2563-T2556,R2563-T2556)</f>
        <v>-0.10817058245527278</v>
      </c>
    </row>
    <row r="2564" spans="1:22" x14ac:dyDescent="0.35">
      <c r="I2564" s="15"/>
      <c r="J2564" s="15"/>
      <c r="T2564" s="15"/>
      <c r="U2564" s="15"/>
    </row>
    <row r="2567" spans="1:22" x14ac:dyDescent="0.35">
      <c r="A2567" s="19"/>
      <c r="B2567" s="2"/>
      <c r="C2567" s="9"/>
      <c r="D2567" s="9"/>
      <c r="E2567" s="9"/>
      <c r="F2567" s="9"/>
      <c r="G2567" s="9"/>
      <c r="H2567" s="9"/>
      <c r="L2567" s="19"/>
      <c r="M2567" s="2"/>
      <c r="N2567" s="9"/>
      <c r="O2567" s="9"/>
      <c r="P2567" s="9"/>
      <c r="Q2567" s="9"/>
      <c r="R2567" s="9"/>
      <c r="S2567" s="9"/>
    </row>
    <row r="2568" spans="1:22" x14ac:dyDescent="0.35">
      <c r="A2568" s="19"/>
      <c r="B2568" s="2"/>
      <c r="C2568" s="9"/>
      <c r="D2568" s="9"/>
      <c r="E2568" s="9"/>
      <c r="F2568" s="9"/>
      <c r="G2568" s="9"/>
      <c r="H2568" s="9"/>
      <c r="L2568" s="19"/>
      <c r="M2568" s="2"/>
      <c r="N2568" s="9"/>
      <c r="O2568" s="9"/>
      <c r="P2568" s="9"/>
      <c r="Q2568" s="9"/>
      <c r="R2568" s="9"/>
      <c r="S2568" s="9"/>
    </row>
    <row r="2569" spans="1:22" x14ac:dyDescent="0.35">
      <c r="A2569" s="19"/>
      <c r="B2569" s="2"/>
      <c r="C2569" s="9"/>
      <c r="D2569" s="9"/>
      <c r="E2569" s="9"/>
      <c r="F2569" s="9"/>
      <c r="G2569" s="9"/>
      <c r="H2569" s="9"/>
      <c r="L2569" s="19"/>
      <c r="M2569" s="2"/>
      <c r="N2569" s="9"/>
      <c r="O2569" s="9"/>
      <c r="P2569" s="9"/>
      <c r="Q2569" s="9"/>
      <c r="R2569" s="9"/>
      <c r="S2569" s="9"/>
    </row>
    <row r="2570" spans="1:22" x14ac:dyDescent="0.35">
      <c r="K2570" s="25"/>
      <c r="V2570" s="25"/>
    </row>
    <row r="2575" spans="1:22" x14ac:dyDescent="0.35">
      <c r="B2575" s="1"/>
      <c r="C2575" s="2"/>
      <c r="D2575" s="3"/>
      <c r="E2575" s="4"/>
      <c r="F2575" s="5"/>
      <c r="G2575" s="2"/>
      <c r="H2575" s="4"/>
      <c r="I2575" s="6"/>
      <c r="J2575" s="2"/>
      <c r="K2575" s="4"/>
    </row>
    <row r="2576" spans="1:22" x14ac:dyDescent="0.35">
      <c r="A2576" s="8"/>
      <c r="B2576" s="2"/>
      <c r="C2576" s="2"/>
      <c r="D2576" s="2"/>
      <c r="E2576" s="2"/>
      <c r="F2576" s="2"/>
      <c r="G2576" s="2"/>
      <c r="H2576" s="9"/>
      <c r="I2576" s="2"/>
      <c r="J2576" s="2"/>
      <c r="K2576" s="9"/>
    </row>
    <row r="2577" spans="1:11" x14ac:dyDescent="0.35">
      <c r="A2577" s="8"/>
      <c r="B2577" s="2"/>
      <c r="C2577" s="2"/>
      <c r="D2577" s="48"/>
      <c r="E2577" s="2"/>
      <c r="F2577" s="2"/>
      <c r="G2577" s="2"/>
      <c r="H2577" s="9"/>
      <c r="I2577" s="2"/>
      <c r="J2577" s="2"/>
      <c r="K2577" s="9"/>
    </row>
    <row r="2578" spans="1:11" x14ac:dyDescent="0.35">
      <c r="B2578" s="6"/>
      <c r="C2578" s="10"/>
      <c r="K2578" s="9"/>
    </row>
    <row r="2579" spans="1:11" x14ac:dyDescent="0.35">
      <c r="B2579" s="11"/>
      <c r="C2579" s="12"/>
      <c r="F2579" s="11"/>
      <c r="G2579" s="14"/>
      <c r="I2579" s="13"/>
      <c r="J2579" s="14"/>
    </row>
    <row r="2580" spans="1:11" x14ac:dyDescent="0.35">
      <c r="B2580" s="4"/>
      <c r="C2580" s="15"/>
      <c r="F2580" s="11"/>
      <c r="G2580" s="14"/>
      <c r="K2580" s="2"/>
    </row>
    <row r="2581" spans="1:11" x14ac:dyDescent="0.35">
      <c r="B2581" s="11"/>
      <c r="C2581" s="15"/>
      <c r="D2581" s="51"/>
      <c r="F2581" s="4"/>
      <c r="G2581" s="9"/>
    </row>
    <row r="2582" spans="1:11" x14ac:dyDescent="0.35">
      <c r="B2582" s="11"/>
      <c r="C2582" s="15"/>
      <c r="D2582" s="51"/>
      <c r="F2582" s="4"/>
      <c r="G2582" s="9"/>
    </row>
    <row r="2583" spans="1:11" x14ac:dyDescent="0.35">
      <c r="B2583" s="11"/>
      <c r="C2583" s="15"/>
      <c r="D2583" s="4"/>
      <c r="F2583" s="11"/>
      <c r="G2583" s="15"/>
    </row>
    <row r="2584" spans="1:11" x14ac:dyDescent="0.35">
      <c r="B2584" s="11"/>
      <c r="C2584" s="17"/>
      <c r="D2584" s="11"/>
    </row>
    <row r="2585" spans="1:11" x14ac:dyDescent="0.35">
      <c r="G2585" s="4"/>
      <c r="H2585" s="4"/>
    </row>
    <row r="2586" spans="1:11" x14ac:dyDescent="0.35">
      <c r="A2586" s="4"/>
      <c r="B2586" s="4"/>
      <c r="C2586" s="4"/>
      <c r="D2586" s="4"/>
      <c r="E2586" s="4"/>
      <c r="F2586" s="4"/>
      <c r="G2586" s="4"/>
      <c r="H2586" s="4"/>
    </row>
    <row r="2587" spans="1:11" x14ac:dyDescent="0.35">
      <c r="B2587" s="18"/>
      <c r="C2587" s="18"/>
      <c r="D2587" s="4"/>
      <c r="E2587" s="4"/>
      <c r="F2587" s="4"/>
      <c r="G2587" s="4"/>
      <c r="H2587" s="4"/>
      <c r="I2587" s="4"/>
    </row>
    <row r="2588" spans="1:11" x14ac:dyDescent="0.35">
      <c r="B2588" s="10"/>
      <c r="C2588" s="4"/>
      <c r="D2588" s="4"/>
      <c r="E2588" s="4"/>
      <c r="F2588" s="4"/>
      <c r="G2588" s="4"/>
      <c r="H2588" s="4"/>
      <c r="I2588" s="18"/>
    </row>
    <row r="2589" spans="1:11" x14ac:dyDescent="0.35">
      <c r="B2589" s="19"/>
      <c r="C2589" s="20"/>
      <c r="D2589" s="9"/>
      <c r="E2589" s="9"/>
      <c r="F2589" s="9"/>
      <c r="G2589" s="9"/>
      <c r="H2589" s="9"/>
      <c r="I2589" s="9"/>
    </row>
    <row r="2590" spans="1:11" x14ac:dyDescent="0.35">
      <c r="A2590" s="19"/>
      <c r="B2590" s="2"/>
      <c r="C2590" s="9"/>
      <c r="D2590" s="9"/>
      <c r="E2590" s="9"/>
      <c r="F2590" s="9"/>
      <c r="G2590" s="9"/>
      <c r="H2590" s="9"/>
    </row>
    <row r="2592" spans="1:11" x14ac:dyDescent="0.35">
      <c r="B2592" s="4"/>
      <c r="C2592" s="4"/>
      <c r="D2592" s="4"/>
      <c r="E2592" s="11"/>
      <c r="F2592" s="11"/>
      <c r="G2592" s="11"/>
      <c r="H2592" s="4"/>
      <c r="I2592" s="4"/>
      <c r="J2592" s="4"/>
      <c r="K2592" s="21"/>
    </row>
    <row r="2593" spans="1:11" x14ac:dyDescent="0.35">
      <c r="B2593" s="4"/>
      <c r="C2593" s="4"/>
      <c r="D2593" s="4"/>
      <c r="E2593" s="4"/>
      <c r="F2593" s="4"/>
      <c r="G2593" s="4"/>
      <c r="H2593" s="4"/>
      <c r="I2593" s="4"/>
      <c r="J2593" s="4"/>
      <c r="K2593" s="4"/>
    </row>
    <row r="2594" spans="1:11" x14ac:dyDescent="0.35">
      <c r="B2594" s="4"/>
      <c r="C2594" s="4"/>
      <c r="D2594" s="4"/>
      <c r="E2594" s="4"/>
      <c r="F2594" s="4"/>
      <c r="G2594" s="4"/>
      <c r="H2594" s="4"/>
      <c r="I2594" s="4"/>
      <c r="J2594" s="4"/>
      <c r="K2594" s="4"/>
    </row>
    <row r="2595" spans="1:11" x14ac:dyDescent="0.35">
      <c r="B2595" s="18"/>
      <c r="C2595" s="4"/>
      <c r="D2595" s="4"/>
      <c r="E2595" s="11"/>
      <c r="F2595" s="11"/>
      <c r="G2595" s="18"/>
      <c r="H2595" s="18"/>
      <c r="I2595" s="4"/>
      <c r="J2595" s="4"/>
      <c r="K2595" s="18"/>
    </row>
    <row r="2596" spans="1:11" x14ac:dyDescent="0.35">
      <c r="B2596" s="20"/>
      <c r="C2596" s="22"/>
      <c r="D2596" s="22"/>
      <c r="E2596" s="23"/>
      <c r="F2596" s="23"/>
      <c r="G2596" s="23"/>
      <c r="H2596" s="23"/>
      <c r="I2596" s="23"/>
      <c r="J2596" s="24"/>
      <c r="K2596" s="23"/>
    </row>
    <row r="2597" spans="1:11" x14ac:dyDescent="0.35">
      <c r="I2597" s="15"/>
      <c r="J2597" s="15"/>
    </row>
    <row r="2600" spans="1:11" x14ac:dyDescent="0.35">
      <c r="A2600" s="19"/>
      <c r="B2600" s="2"/>
      <c r="C2600" s="9"/>
      <c r="D2600" s="9"/>
      <c r="E2600" s="9"/>
      <c r="F2600" s="9"/>
      <c r="G2600" s="9"/>
      <c r="H2600" s="9"/>
    </row>
    <row r="2601" spans="1:11" x14ac:dyDescent="0.35">
      <c r="A2601" s="19"/>
      <c r="B2601" s="2"/>
      <c r="C2601" s="9"/>
      <c r="D2601" s="9"/>
      <c r="E2601" s="9"/>
      <c r="F2601" s="9"/>
      <c r="G2601" s="9"/>
      <c r="H2601" s="9"/>
    </row>
    <row r="2602" spans="1:11" x14ac:dyDescent="0.35">
      <c r="A2602" s="19"/>
      <c r="B2602" s="2"/>
      <c r="C2602" s="9"/>
      <c r="D2602" s="9"/>
      <c r="E2602" s="9"/>
      <c r="F2602" s="9"/>
      <c r="G2602" s="9"/>
      <c r="H2602" s="9"/>
    </row>
    <row r="2603" spans="1:11" x14ac:dyDescent="0.35">
      <c r="K2603" s="25"/>
    </row>
    <row r="2608" spans="1:11" x14ac:dyDescent="0.35">
      <c r="B2608" s="1"/>
      <c r="C2608" s="2"/>
      <c r="D2608" s="3"/>
      <c r="E2608" s="4"/>
      <c r="F2608" s="5"/>
      <c r="G2608" s="2"/>
      <c r="H2608" s="4"/>
      <c r="I2608" s="6"/>
      <c r="J2608" s="2"/>
      <c r="K2608" s="4"/>
    </row>
    <row r="2609" spans="1:11" x14ac:dyDescent="0.35">
      <c r="A2609" s="8"/>
      <c r="B2609" s="2"/>
      <c r="C2609" s="2"/>
      <c r="D2609" s="2"/>
      <c r="E2609" s="2"/>
      <c r="F2609" s="2"/>
      <c r="G2609" s="2"/>
      <c r="H2609" s="9"/>
      <c r="I2609" s="2"/>
      <c r="J2609" s="2"/>
      <c r="K2609" s="9"/>
    </row>
    <row r="2610" spans="1:11" x14ac:dyDescent="0.35">
      <c r="A2610" s="8"/>
      <c r="B2610" s="2"/>
      <c r="C2610" s="2"/>
      <c r="D2610" s="48"/>
      <c r="E2610" s="2"/>
      <c r="F2610" s="2"/>
      <c r="G2610" s="2"/>
      <c r="H2610" s="9"/>
      <c r="I2610" s="2"/>
      <c r="J2610" s="2"/>
      <c r="K2610" s="9"/>
    </row>
    <row r="2611" spans="1:11" x14ac:dyDescent="0.35">
      <c r="B2611" s="6"/>
      <c r="C2611" s="10"/>
      <c r="K2611" s="9"/>
    </row>
    <row r="2612" spans="1:11" x14ac:dyDescent="0.35">
      <c r="B2612" s="11"/>
      <c r="C2612" s="12"/>
      <c r="F2612" s="11"/>
      <c r="G2612" s="14"/>
      <c r="I2612" s="13"/>
      <c r="J2612" s="14"/>
    </row>
    <row r="2613" spans="1:11" x14ac:dyDescent="0.35">
      <c r="B2613" s="4"/>
      <c r="C2613" s="15"/>
      <c r="F2613" s="11"/>
      <c r="G2613" s="14"/>
      <c r="K2613" s="2"/>
    </row>
    <row r="2614" spans="1:11" x14ac:dyDescent="0.35">
      <c r="B2614" s="11"/>
      <c r="C2614" s="15"/>
      <c r="D2614" s="51"/>
      <c r="F2614" s="4"/>
      <c r="G2614" s="9"/>
    </row>
    <row r="2615" spans="1:11" x14ac:dyDescent="0.35">
      <c r="B2615" s="11"/>
      <c r="C2615" s="15"/>
      <c r="D2615" s="51"/>
      <c r="F2615" s="4"/>
      <c r="G2615" s="9"/>
    </row>
    <row r="2616" spans="1:11" x14ac:dyDescent="0.35">
      <c r="B2616" s="11"/>
      <c r="C2616" s="15"/>
      <c r="D2616" s="4"/>
      <c r="F2616" s="11"/>
      <c r="G2616" s="15"/>
    </row>
    <row r="2617" spans="1:11" x14ac:dyDescent="0.35">
      <c r="B2617" s="11"/>
      <c r="C2617" s="17"/>
      <c r="D2617" s="11"/>
    </row>
    <row r="2618" spans="1:11" x14ac:dyDescent="0.35">
      <c r="G2618" s="4"/>
      <c r="H2618" s="4"/>
    </row>
    <row r="2619" spans="1:11" x14ac:dyDescent="0.35">
      <c r="A2619" s="4"/>
      <c r="B2619" s="4"/>
      <c r="C2619" s="4"/>
      <c r="D2619" s="4"/>
      <c r="E2619" s="4"/>
      <c r="F2619" s="4"/>
      <c r="G2619" s="4"/>
      <c r="H2619" s="4"/>
    </row>
    <row r="2620" spans="1:11" x14ac:dyDescent="0.35">
      <c r="B2620" s="18"/>
      <c r="C2620" s="18"/>
      <c r="D2620" s="4"/>
      <c r="E2620" s="4"/>
      <c r="F2620" s="4"/>
      <c r="G2620" s="4"/>
      <c r="H2620" s="4"/>
      <c r="I2620" s="4"/>
    </row>
    <row r="2621" spans="1:11" x14ac:dyDescent="0.35">
      <c r="B2621" s="10"/>
      <c r="C2621" s="4"/>
      <c r="D2621" s="4"/>
      <c r="E2621" s="4"/>
      <c r="F2621" s="4"/>
      <c r="G2621" s="4"/>
      <c r="H2621" s="4"/>
      <c r="I2621" s="18"/>
    </row>
    <row r="2622" spans="1:11" x14ac:dyDescent="0.35">
      <c r="B2622" s="19"/>
      <c r="C2622" s="20"/>
      <c r="D2622" s="9"/>
      <c r="E2622" s="9"/>
      <c r="F2622" s="9"/>
      <c r="G2622" s="9"/>
      <c r="H2622" s="9"/>
      <c r="I2622" s="9"/>
    </row>
    <row r="2623" spans="1:11" x14ac:dyDescent="0.35">
      <c r="A2623" s="19"/>
      <c r="B2623" s="2"/>
      <c r="C2623" s="9"/>
      <c r="D2623" s="9"/>
      <c r="E2623" s="9"/>
      <c r="F2623" s="9"/>
      <c r="G2623" s="9"/>
      <c r="H2623" s="9"/>
    </row>
    <row r="2625" spans="1:11" x14ac:dyDescent="0.35">
      <c r="B2625" s="4"/>
      <c r="C2625" s="4"/>
      <c r="D2625" s="4"/>
      <c r="E2625" s="11"/>
      <c r="F2625" s="11"/>
      <c r="G2625" s="11"/>
      <c r="H2625" s="4"/>
      <c r="I2625" s="4"/>
      <c r="J2625" s="4"/>
      <c r="K2625" s="21"/>
    </row>
    <row r="2626" spans="1:11" x14ac:dyDescent="0.35">
      <c r="B2626" s="4"/>
      <c r="C2626" s="4"/>
      <c r="D2626" s="4"/>
      <c r="E2626" s="4"/>
      <c r="F2626" s="4"/>
      <c r="G2626" s="4"/>
      <c r="H2626" s="4"/>
      <c r="I2626" s="4"/>
      <c r="J2626" s="4"/>
      <c r="K2626" s="4"/>
    </row>
    <row r="2627" spans="1:11" x14ac:dyDescent="0.35">
      <c r="B2627" s="4"/>
      <c r="C2627" s="4"/>
      <c r="D2627" s="4"/>
      <c r="E2627" s="4"/>
      <c r="F2627" s="4"/>
      <c r="G2627" s="4"/>
      <c r="H2627" s="4"/>
      <c r="I2627" s="4"/>
      <c r="J2627" s="4"/>
      <c r="K2627" s="4"/>
    </row>
    <row r="2628" spans="1:11" x14ac:dyDescent="0.35">
      <c r="B2628" s="18"/>
      <c r="C2628" s="4"/>
      <c r="D2628" s="4"/>
      <c r="E2628" s="11"/>
      <c r="F2628" s="11"/>
      <c r="G2628" s="18"/>
      <c r="H2628" s="18"/>
      <c r="I2628" s="4"/>
      <c r="J2628" s="4"/>
      <c r="K2628" s="18"/>
    </row>
    <row r="2629" spans="1:11" x14ac:dyDescent="0.35">
      <c r="B2629" s="20"/>
      <c r="C2629" s="22"/>
      <c r="D2629" s="22"/>
      <c r="E2629" s="23"/>
      <c r="F2629" s="23"/>
      <c r="G2629" s="23"/>
      <c r="H2629" s="23"/>
      <c r="I2629" s="23"/>
      <c r="J2629" s="24"/>
      <c r="K2629" s="23"/>
    </row>
    <row r="2630" spans="1:11" x14ac:dyDescent="0.35">
      <c r="I2630" s="15"/>
      <c r="J2630" s="15"/>
    </row>
    <row r="2633" spans="1:11" x14ac:dyDescent="0.35">
      <c r="A2633" s="19"/>
      <c r="B2633" s="2"/>
      <c r="C2633" s="9"/>
      <c r="D2633" s="9"/>
      <c r="E2633" s="9"/>
      <c r="F2633" s="9"/>
      <c r="G2633" s="9"/>
      <c r="H2633" s="9"/>
    </row>
    <row r="2634" spans="1:11" x14ac:dyDescent="0.35">
      <c r="A2634" s="19"/>
      <c r="B2634" s="2"/>
      <c r="C2634" s="9"/>
      <c r="D2634" s="9"/>
      <c r="E2634" s="9"/>
      <c r="F2634" s="9"/>
      <c r="G2634" s="9"/>
      <c r="H2634" s="9"/>
    </row>
    <row r="2635" spans="1:11" x14ac:dyDescent="0.35">
      <c r="A2635" s="19"/>
      <c r="B2635" s="2"/>
      <c r="C2635" s="9"/>
      <c r="D2635" s="9"/>
      <c r="E2635" s="9"/>
      <c r="F2635" s="9"/>
      <c r="G2635" s="9"/>
      <c r="H2635" s="9"/>
    </row>
    <row r="2636" spans="1:11" x14ac:dyDescent="0.35">
      <c r="K2636" s="25"/>
    </row>
    <row r="2641" spans="1:11" x14ac:dyDescent="0.35">
      <c r="B2641" s="1"/>
      <c r="C2641" s="2"/>
      <c r="D2641" s="3"/>
      <c r="E2641" s="4"/>
      <c r="F2641" s="5"/>
      <c r="G2641" s="2"/>
      <c r="H2641" s="4"/>
      <c r="I2641" s="6"/>
      <c r="J2641" s="2"/>
      <c r="K2641" s="4"/>
    </row>
    <row r="2642" spans="1:11" x14ac:dyDescent="0.35">
      <c r="A2642" s="8"/>
      <c r="B2642" s="2"/>
      <c r="C2642" s="2"/>
      <c r="D2642" s="2"/>
      <c r="E2642" s="2"/>
      <c r="F2642" s="2"/>
      <c r="G2642" s="2"/>
      <c r="H2642" s="9"/>
      <c r="I2642" s="2"/>
      <c r="J2642" s="2"/>
      <c r="K2642" s="9"/>
    </row>
    <row r="2643" spans="1:11" x14ac:dyDescent="0.35">
      <c r="A2643" s="8"/>
      <c r="B2643" s="2"/>
      <c r="C2643" s="2"/>
      <c r="D2643" s="48"/>
      <c r="E2643" s="2"/>
      <c r="F2643" s="2"/>
      <c r="G2643" s="2"/>
      <c r="H2643" s="9"/>
      <c r="I2643" s="2"/>
      <c r="J2643" s="2"/>
      <c r="K2643" s="9"/>
    </row>
    <row r="2644" spans="1:11" x14ac:dyDescent="0.35">
      <c r="B2644" s="6"/>
      <c r="C2644" s="10"/>
      <c r="K2644" s="9"/>
    </row>
    <row r="2645" spans="1:11" x14ac:dyDescent="0.35">
      <c r="B2645" s="11"/>
      <c r="C2645" s="12"/>
      <c r="F2645" s="11"/>
      <c r="G2645" s="14"/>
      <c r="I2645" s="13"/>
      <c r="J2645" s="14"/>
    </row>
    <row r="2646" spans="1:11" x14ac:dyDescent="0.35">
      <c r="B2646" s="4"/>
      <c r="C2646" s="15"/>
      <c r="F2646" s="11"/>
      <c r="G2646" s="14"/>
      <c r="K2646" s="2"/>
    </row>
    <row r="2647" spans="1:11" x14ac:dyDescent="0.35">
      <c r="B2647" s="11"/>
      <c r="C2647" s="15"/>
      <c r="D2647" s="51"/>
      <c r="F2647" s="4"/>
      <c r="G2647" s="9"/>
    </row>
    <row r="2648" spans="1:11" x14ac:dyDescent="0.35">
      <c r="B2648" s="11"/>
      <c r="C2648" s="15"/>
      <c r="D2648" s="51"/>
      <c r="F2648" s="4"/>
      <c r="G2648" s="9"/>
    </row>
    <row r="2649" spans="1:11" x14ac:dyDescent="0.35">
      <c r="B2649" s="11"/>
      <c r="C2649" s="15"/>
      <c r="D2649" s="4"/>
      <c r="F2649" s="11"/>
      <c r="G2649" s="15"/>
    </row>
    <row r="2650" spans="1:11" x14ac:dyDescent="0.35">
      <c r="B2650" s="11"/>
      <c r="C2650" s="17"/>
      <c r="D2650" s="11"/>
    </row>
    <row r="2651" spans="1:11" x14ac:dyDescent="0.35">
      <c r="G2651" s="4"/>
      <c r="H2651" s="4"/>
    </row>
    <row r="2652" spans="1:11" x14ac:dyDescent="0.35">
      <c r="A2652" s="4"/>
      <c r="B2652" s="4"/>
      <c r="C2652" s="4"/>
      <c r="D2652" s="4"/>
      <c r="E2652" s="4"/>
      <c r="F2652" s="4"/>
      <c r="G2652" s="4"/>
      <c r="H2652" s="4"/>
    </row>
    <row r="2653" spans="1:11" x14ac:dyDescent="0.35">
      <c r="B2653" s="18"/>
      <c r="C2653" s="18"/>
      <c r="D2653" s="4"/>
      <c r="E2653" s="4"/>
      <c r="F2653" s="4"/>
      <c r="G2653" s="4"/>
      <c r="H2653" s="4"/>
      <c r="I2653" s="4"/>
    </row>
    <row r="2654" spans="1:11" x14ac:dyDescent="0.35">
      <c r="B2654" s="10"/>
      <c r="C2654" s="4"/>
      <c r="D2654" s="4"/>
      <c r="E2654" s="4"/>
      <c r="F2654" s="4"/>
      <c r="G2654" s="4"/>
      <c r="H2654" s="4"/>
      <c r="I2654" s="18"/>
    </row>
    <row r="2655" spans="1:11" x14ac:dyDescent="0.35">
      <c r="B2655" s="19"/>
      <c r="C2655" s="20"/>
      <c r="D2655" s="9"/>
      <c r="E2655" s="9"/>
      <c r="F2655" s="9"/>
      <c r="G2655" s="9"/>
      <c r="H2655" s="9"/>
      <c r="I2655" s="9"/>
    </row>
    <row r="2656" spans="1:11" x14ac:dyDescent="0.35">
      <c r="A2656" s="19"/>
      <c r="B2656" s="2"/>
      <c r="C2656" s="9"/>
      <c r="D2656" s="9"/>
      <c r="E2656" s="9"/>
      <c r="F2656" s="9"/>
      <c r="G2656" s="9"/>
      <c r="H2656" s="9"/>
    </row>
    <row r="2658" spans="1:11" x14ac:dyDescent="0.35">
      <c r="B2658" s="4"/>
      <c r="C2658" s="4"/>
      <c r="D2658" s="4"/>
      <c r="E2658" s="11"/>
      <c r="F2658" s="11"/>
      <c r="G2658" s="11"/>
      <c r="H2658" s="4"/>
      <c r="I2658" s="4"/>
      <c r="J2658" s="4"/>
      <c r="K2658" s="21"/>
    </row>
    <row r="2659" spans="1:11" x14ac:dyDescent="0.35">
      <c r="B2659" s="4"/>
      <c r="C2659" s="4"/>
      <c r="D2659" s="4"/>
      <c r="E2659" s="4"/>
      <c r="F2659" s="4"/>
      <c r="G2659" s="4"/>
      <c r="H2659" s="4"/>
      <c r="I2659" s="4"/>
      <c r="J2659" s="4"/>
      <c r="K2659" s="4"/>
    </row>
    <row r="2660" spans="1:11" x14ac:dyDescent="0.35">
      <c r="B2660" s="4"/>
      <c r="C2660" s="4"/>
      <c r="D2660" s="4"/>
      <c r="E2660" s="4"/>
      <c r="F2660" s="4"/>
      <c r="G2660" s="4"/>
      <c r="H2660" s="4"/>
      <c r="I2660" s="4"/>
      <c r="J2660" s="4"/>
      <c r="K2660" s="4"/>
    </row>
    <row r="2661" spans="1:11" x14ac:dyDescent="0.35">
      <c r="B2661" s="18"/>
      <c r="C2661" s="4"/>
      <c r="D2661" s="4"/>
      <c r="E2661" s="11"/>
      <c r="F2661" s="11"/>
      <c r="G2661" s="18"/>
      <c r="H2661" s="18"/>
      <c r="I2661" s="4"/>
      <c r="J2661" s="4"/>
      <c r="K2661" s="18"/>
    </row>
    <row r="2662" spans="1:11" x14ac:dyDescent="0.35">
      <c r="B2662" s="20"/>
      <c r="C2662" s="22"/>
      <c r="D2662" s="22"/>
      <c r="E2662" s="23"/>
      <c r="F2662" s="23"/>
      <c r="G2662" s="23"/>
      <c r="H2662" s="23"/>
      <c r="I2662" s="23"/>
      <c r="J2662" s="24"/>
      <c r="K2662" s="23"/>
    </row>
    <row r="2663" spans="1:11" x14ac:dyDescent="0.35">
      <c r="I2663" s="15"/>
      <c r="J2663" s="15"/>
    </row>
    <row r="2666" spans="1:11" x14ac:dyDescent="0.35">
      <c r="A2666" s="19"/>
      <c r="B2666" s="2"/>
      <c r="C2666" s="9"/>
      <c r="D2666" s="9"/>
      <c r="E2666" s="9"/>
      <c r="F2666" s="9"/>
      <c r="G2666" s="9"/>
      <c r="H2666" s="9"/>
    </row>
    <row r="2667" spans="1:11" x14ac:dyDescent="0.35">
      <c r="A2667" s="19"/>
      <c r="B2667" s="2"/>
      <c r="C2667" s="9"/>
      <c r="D2667" s="9"/>
      <c r="E2667" s="9"/>
      <c r="F2667" s="9"/>
      <c r="G2667" s="9"/>
      <c r="H2667" s="9"/>
    </row>
    <row r="2668" spans="1:11" x14ac:dyDescent="0.35">
      <c r="A2668" s="19"/>
      <c r="B2668" s="2"/>
      <c r="C2668" s="9"/>
      <c r="D2668" s="9"/>
      <c r="E2668" s="9"/>
      <c r="F2668" s="9"/>
      <c r="G2668" s="9"/>
      <c r="H2668" s="9"/>
    </row>
    <row r="2669" spans="1:11" x14ac:dyDescent="0.35">
      <c r="K2669" s="25"/>
    </row>
    <row r="2674" spans="1:11" x14ac:dyDescent="0.35">
      <c r="B2674" s="1"/>
      <c r="C2674" s="2"/>
      <c r="D2674" s="3"/>
      <c r="E2674" s="4"/>
      <c r="F2674" s="5"/>
      <c r="G2674" s="2"/>
      <c r="H2674" s="4"/>
      <c r="I2674" s="6"/>
      <c r="J2674" s="2"/>
      <c r="K2674" s="4"/>
    </row>
    <row r="2675" spans="1:11" x14ac:dyDescent="0.35">
      <c r="A2675" s="8"/>
      <c r="B2675" s="2"/>
      <c r="C2675" s="2"/>
      <c r="D2675" s="2"/>
      <c r="E2675" s="2"/>
      <c r="F2675" s="2"/>
      <c r="G2675" s="2"/>
      <c r="H2675" s="9"/>
      <c r="I2675" s="2"/>
      <c r="J2675" s="2"/>
      <c r="K2675" s="9"/>
    </row>
    <row r="2676" spans="1:11" x14ac:dyDescent="0.35">
      <c r="A2676" s="8"/>
      <c r="B2676" s="2"/>
      <c r="C2676" s="2"/>
      <c r="D2676" s="48"/>
      <c r="E2676" s="2"/>
      <c r="F2676" s="2"/>
      <c r="G2676" s="2"/>
      <c r="H2676" s="9"/>
      <c r="I2676" s="2"/>
      <c r="J2676" s="2"/>
      <c r="K2676" s="9"/>
    </row>
    <row r="2677" spans="1:11" x14ac:dyDescent="0.35">
      <c r="B2677" s="6"/>
      <c r="C2677" s="10"/>
      <c r="K2677" s="9"/>
    </row>
    <row r="2678" spans="1:11" x14ac:dyDescent="0.35">
      <c r="B2678" s="11"/>
      <c r="C2678" s="12"/>
      <c r="F2678" s="11"/>
      <c r="G2678" s="14"/>
      <c r="I2678" s="13"/>
      <c r="J2678" s="14"/>
    </row>
    <row r="2679" spans="1:11" x14ac:dyDescent="0.35">
      <c r="B2679" s="4"/>
      <c r="C2679" s="15"/>
      <c r="F2679" s="11"/>
      <c r="G2679" s="14"/>
      <c r="K2679" s="2"/>
    </row>
    <row r="2680" spans="1:11" x14ac:dyDescent="0.35">
      <c r="B2680" s="11"/>
      <c r="C2680" s="15"/>
      <c r="D2680" s="51"/>
      <c r="F2680" s="4"/>
      <c r="G2680" s="9"/>
    </row>
    <row r="2681" spans="1:11" x14ac:dyDescent="0.35">
      <c r="B2681" s="11"/>
      <c r="C2681" s="15"/>
      <c r="D2681" s="51"/>
      <c r="F2681" s="4"/>
      <c r="G2681" s="9"/>
    </row>
    <row r="2682" spans="1:11" x14ac:dyDescent="0.35">
      <c r="B2682" s="11"/>
      <c r="C2682" s="15"/>
      <c r="D2682" s="4"/>
      <c r="F2682" s="11"/>
      <c r="G2682" s="15"/>
    </row>
    <row r="2683" spans="1:11" x14ac:dyDescent="0.35">
      <c r="B2683" s="11"/>
      <c r="C2683" s="17"/>
      <c r="D2683" s="11"/>
    </row>
    <row r="2684" spans="1:11" x14ac:dyDescent="0.35">
      <c r="G2684" s="4"/>
      <c r="H2684" s="4"/>
    </row>
    <row r="2685" spans="1:11" x14ac:dyDescent="0.35">
      <c r="A2685" s="4"/>
      <c r="B2685" s="4"/>
      <c r="C2685" s="4"/>
      <c r="D2685" s="4"/>
      <c r="E2685" s="4"/>
      <c r="F2685" s="4"/>
      <c r="G2685" s="4"/>
      <c r="H2685" s="4"/>
    </row>
    <row r="2686" spans="1:11" x14ac:dyDescent="0.35">
      <c r="B2686" s="18"/>
      <c r="C2686" s="18"/>
      <c r="D2686" s="4"/>
      <c r="E2686" s="4"/>
      <c r="F2686" s="4"/>
      <c r="G2686" s="4"/>
      <c r="H2686" s="4"/>
      <c r="I2686" s="4"/>
    </row>
    <row r="2687" spans="1:11" x14ac:dyDescent="0.35">
      <c r="B2687" s="10"/>
      <c r="C2687" s="4"/>
      <c r="D2687" s="4"/>
      <c r="E2687" s="4"/>
      <c r="F2687" s="4"/>
      <c r="G2687" s="4"/>
      <c r="H2687" s="4"/>
      <c r="I2687" s="18"/>
    </row>
    <row r="2688" spans="1:11" x14ac:dyDescent="0.35">
      <c r="B2688" s="19"/>
      <c r="C2688" s="20"/>
      <c r="D2688" s="9"/>
      <c r="E2688" s="9"/>
      <c r="F2688" s="9"/>
      <c r="G2688" s="9"/>
      <c r="H2688" s="9"/>
      <c r="I2688" s="9"/>
    </row>
    <row r="2689" spans="1:11" x14ac:dyDescent="0.35">
      <c r="A2689" s="19"/>
      <c r="B2689" s="2"/>
      <c r="C2689" s="9"/>
      <c r="D2689" s="9"/>
      <c r="E2689" s="9"/>
      <c r="F2689" s="9"/>
      <c r="G2689" s="9"/>
      <c r="H2689" s="9"/>
    </row>
    <row r="2691" spans="1:11" x14ac:dyDescent="0.35">
      <c r="B2691" s="4"/>
      <c r="C2691" s="4"/>
      <c r="D2691" s="4"/>
      <c r="E2691" s="11"/>
      <c r="F2691" s="11"/>
      <c r="G2691" s="11"/>
      <c r="H2691" s="4"/>
      <c r="I2691" s="4"/>
      <c r="J2691" s="4"/>
      <c r="K2691" s="21"/>
    </row>
    <row r="2692" spans="1:11" x14ac:dyDescent="0.35">
      <c r="B2692" s="4"/>
      <c r="C2692" s="4"/>
      <c r="D2692" s="4"/>
      <c r="E2692" s="4"/>
      <c r="F2692" s="4"/>
      <c r="G2692" s="4"/>
      <c r="H2692" s="4"/>
      <c r="I2692" s="4"/>
      <c r="J2692" s="4"/>
      <c r="K2692" s="4"/>
    </row>
    <row r="2693" spans="1:11" x14ac:dyDescent="0.35">
      <c r="B2693" s="4"/>
      <c r="C2693" s="4"/>
      <c r="D2693" s="4"/>
      <c r="E2693" s="4"/>
      <c r="F2693" s="4"/>
      <c r="G2693" s="4"/>
      <c r="H2693" s="4"/>
      <c r="I2693" s="4"/>
      <c r="J2693" s="4"/>
      <c r="K2693" s="4"/>
    </row>
    <row r="2694" spans="1:11" x14ac:dyDescent="0.35">
      <c r="B2694" s="18"/>
      <c r="C2694" s="4"/>
      <c r="D2694" s="4"/>
      <c r="E2694" s="11"/>
      <c r="F2694" s="11"/>
      <c r="G2694" s="18"/>
      <c r="H2694" s="18"/>
      <c r="I2694" s="4"/>
      <c r="J2694" s="4"/>
      <c r="K2694" s="18"/>
    </row>
    <row r="2695" spans="1:11" x14ac:dyDescent="0.35">
      <c r="B2695" s="20"/>
      <c r="C2695" s="22"/>
      <c r="D2695" s="22"/>
      <c r="E2695" s="23"/>
      <c r="F2695" s="23"/>
      <c r="G2695" s="23"/>
      <c r="H2695" s="23"/>
      <c r="I2695" s="23"/>
      <c r="J2695" s="24"/>
      <c r="K2695" s="23"/>
    </row>
    <row r="2696" spans="1:11" x14ac:dyDescent="0.35">
      <c r="I2696" s="15"/>
      <c r="J2696" s="15"/>
    </row>
    <row r="2699" spans="1:11" x14ac:dyDescent="0.35">
      <c r="A2699" s="19"/>
      <c r="B2699" s="2"/>
      <c r="C2699" s="9"/>
      <c r="D2699" s="9"/>
      <c r="E2699" s="9"/>
      <c r="F2699" s="9"/>
      <c r="G2699" s="9"/>
      <c r="H2699" s="9"/>
    </row>
    <row r="2700" spans="1:11" x14ac:dyDescent="0.35">
      <c r="A2700" s="19"/>
      <c r="B2700" s="2"/>
      <c r="C2700" s="9"/>
      <c r="D2700" s="9"/>
      <c r="E2700" s="9"/>
      <c r="F2700" s="9"/>
      <c r="G2700" s="9"/>
      <c r="H2700" s="9"/>
    </row>
    <row r="2701" spans="1:11" x14ac:dyDescent="0.35">
      <c r="A2701" s="19"/>
      <c r="B2701" s="2"/>
      <c r="C2701" s="9"/>
      <c r="D2701" s="9"/>
      <c r="E2701" s="9"/>
      <c r="F2701" s="9"/>
      <c r="G2701" s="9"/>
      <c r="H2701" s="9"/>
    </row>
    <row r="2702" spans="1:11" x14ac:dyDescent="0.35">
      <c r="K2702" s="25"/>
    </row>
    <row r="2707" spans="1:11" x14ac:dyDescent="0.35">
      <c r="B2707" s="1"/>
      <c r="C2707" s="2"/>
      <c r="D2707" s="3"/>
      <c r="E2707" s="4"/>
      <c r="F2707" s="5"/>
      <c r="G2707" s="2"/>
      <c r="H2707" s="8"/>
      <c r="I2707" s="6"/>
      <c r="J2707" s="2"/>
      <c r="K2707" s="4"/>
    </row>
    <row r="2708" spans="1:11" x14ac:dyDescent="0.35">
      <c r="A2708" s="8"/>
      <c r="B2708" s="2"/>
      <c r="C2708" s="2"/>
      <c r="D2708" s="2"/>
      <c r="E2708" s="2"/>
      <c r="F2708" s="2"/>
      <c r="G2708" s="2"/>
      <c r="H2708" s="9"/>
      <c r="I2708" s="2"/>
      <c r="J2708" s="2"/>
      <c r="K2708" s="9"/>
    </row>
    <row r="2709" spans="1:11" x14ac:dyDescent="0.35">
      <c r="A2709" s="8"/>
      <c r="B2709" s="2"/>
      <c r="C2709" s="2"/>
      <c r="D2709" s="48"/>
      <c r="E2709" s="2"/>
      <c r="F2709" s="2"/>
      <c r="G2709" s="2"/>
      <c r="H2709" s="8"/>
      <c r="I2709" s="2"/>
      <c r="J2709" s="2"/>
      <c r="K2709" s="9"/>
    </row>
    <row r="2710" spans="1:11" x14ac:dyDescent="0.35">
      <c r="B2710" s="6"/>
      <c r="C2710" s="10"/>
      <c r="K2710" s="9"/>
    </row>
    <row r="2711" spans="1:11" x14ac:dyDescent="0.35">
      <c r="B2711" s="11"/>
      <c r="C2711" s="12"/>
      <c r="F2711" s="11"/>
      <c r="G2711" s="14"/>
      <c r="I2711" s="13"/>
      <c r="J2711" s="14"/>
    </row>
    <row r="2712" spans="1:11" x14ac:dyDescent="0.35">
      <c r="B2712" s="4"/>
      <c r="C2712" s="15"/>
      <c r="F2712" s="11"/>
      <c r="G2712" s="14"/>
      <c r="K2712" s="2"/>
    </row>
    <row r="2713" spans="1:11" x14ac:dyDescent="0.35">
      <c r="B2713" s="11"/>
      <c r="C2713" s="15"/>
      <c r="D2713" s="51"/>
      <c r="F2713" s="4"/>
      <c r="G2713" s="9"/>
    </row>
    <row r="2714" spans="1:11" x14ac:dyDescent="0.35">
      <c r="B2714" s="11"/>
      <c r="C2714" s="15"/>
      <c r="D2714" s="51"/>
      <c r="F2714" s="4"/>
      <c r="G2714" s="9"/>
    </row>
    <row r="2715" spans="1:11" x14ac:dyDescent="0.35">
      <c r="B2715" s="11"/>
      <c r="C2715" s="15"/>
      <c r="D2715" s="4"/>
      <c r="F2715" s="11"/>
      <c r="G2715" s="15"/>
    </row>
    <row r="2716" spans="1:11" x14ac:dyDescent="0.35">
      <c r="B2716" s="11"/>
      <c r="C2716" s="17"/>
      <c r="D2716" s="11"/>
    </row>
    <row r="2717" spans="1:11" x14ac:dyDescent="0.35">
      <c r="G2717" s="4"/>
      <c r="H2717" s="4"/>
    </row>
    <row r="2718" spans="1:11" x14ac:dyDescent="0.35">
      <c r="A2718" s="4"/>
      <c r="B2718" s="4"/>
      <c r="C2718" s="4"/>
      <c r="D2718" s="4"/>
      <c r="E2718" s="4"/>
      <c r="F2718" s="4"/>
      <c r="G2718" s="4"/>
      <c r="H2718" s="4"/>
    </row>
    <row r="2719" spans="1:11" x14ac:dyDescent="0.35">
      <c r="B2719" s="18"/>
      <c r="C2719" s="18"/>
      <c r="D2719" s="4"/>
      <c r="E2719" s="4"/>
      <c r="F2719" s="4"/>
      <c r="G2719" s="4"/>
      <c r="H2719" s="4"/>
      <c r="I2719" s="4"/>
    </row>
    <row r="2720" spans="1:11" x14ac:dyDescent="0.35">
      <c r="B2720" s="10"/>
      <c r="C2720" s="4"/>
      <c r="D2720" s="4"/>
      <c r="E2720" s="4"/>
      <c r="F2720" s="4"/>
      <c r="G2720" s="4"/>
      <c r="H2720" s="4"/>
      <c r="I2720" s="18"/>
    </row>
    <row r="2721" spans="1:11" x14ac:dyDescent="0.35">
      <c r="B2721" s="19"/>
      <c r="C2721" s="20"/>
      <c r="D2721" s="9"/>
      <c r="E2721" s="9"/>
      <c r="F2721" s="9"/>
      <c r="G2721" s="9"/>
      <c r="H2721" s="9"/>
      <c r="I2721" s="9"/>
    </row>
    <row r="2722" spans="1:11" x14ac:dyDescent="0.35">
      <c r="A2722" s="19"/>
      <c r="B2722" s="2"/>
      <c r="C2722" s="9"/>
      <c r="D2722" s="9"/>
      <c r="E2722" s="9"/>
      <c r="F2722" s="9"/>
      <c r="G2722" s="9"/>
      <c r="H2722" s="9"/>
    </row>
    <row r="2724" spans="1:11" x14ac:dyDescent="0.35">
      <c r="B2724" s="4"/>
      <c r="C2724" s="4"/>
      <c r="D2724" s="4"/>
      <c r="E2724" s="11"/>
      <c r="F2724" s="11"/>
      <c r="G2724" s="11"/>
      <c r="H2724" s="4"/>
      <c r="I2724" s="4"/>
      <c r="J2724" s="4"/>
      <c r="K2724" s="21"/>
    </row>
    <row r="2725" spans="1:11" x14ac:dyDescent="0.35">
      <c r="B2725" s="4"/>
      <c r="C2725" s="4"/>
      <c r="D2725" s="4"/>
      <c r="E2725" s="4"/>
      <c r="F2725" s="4"/>
      <c r="G2725" s="4"/>
      <c r="H2725" s="4"/>
      <c r="I2725" s="4"/>
      <c r="J2725" s="4"/>
      <c r="K2725" s="4"/>
    </row>
    <row r="2726" spans="1:11" x14ac:dyDescent="0.35">
      <c r="B2726" s="4"/>
      <c r="C2726" s="4"/>
      <c r="D2726" s="4"/>
      <c r="E2726" s="4"/>
      <c r="F2726" s="4"/>
      <c r="G2726" s="4"/>
      <c r="H2726" s="4"/>
      <c r="I2726" s="4"/>
      <c r="J2726" s="4"/>
      <c r="K2726" s="4"/>
    </row>
    <row r="2727" spans="1:11" x14ac:dyDescent="0.35">
      <c r="B2727" s="18"/>
      <c r="C2727" s="4"/>
      <c r="D2727" s="4"/>
      <c r="E2727" s="11"/>
      <c r="F2727" s="11"/>
      <c r="G2727" s="18"/>
      <c r="H2727" s="18"/>
      <c r="I2727" s="4"/>
      <c r="J2727" s="4"/>
      <c r="K2727" s="18"/>
    </row>
    <row r="2728" spans="1:11" x14ac:dyDescent="0.35">
      <c r="B2728" s="20"/>
      <c r="C2728" s="22"/>
      <c r="D2728" s="22"/>
      <c r="E2728" s="23"/>
      <c r="F2728" s="23"/>
      <c r="G2728" s="23"/>
      <c r="H2728" s="23"/>
      <c r="I2728" s="23"/>
      <c r="J2728" s="24"/>
      <c r="K2728" s="23"/>
    </row>
    <row r="2729" spans="1:11" x14ac:dyDescent="0.35">
      <c r="I2729" s="15"/>
      <c r="J2729" s="15"/>
    </row>
    <row r="2732" spans="1:11" x14ac:dyDescent="0.35">
      <c r="A2732" s="19"/>
      <c r="B2732" s="2"/>
      <c r="C2732" s="9"/>
      <c r="D2732" s="9"/>
      <c r="E2732" s="9"/>
      <c r="F2732" s="9"/>
      <c r="G2732" s="9"/>
      <c r="H2732" s="9"/>
    </row>
    <row r="2733" spans="1:11" x14ac:dyDescent="0.35">
      <c r="A2733" s="19"/>
      <c r="B2733" s="2"/>
      <c r="C2733" s="9"/>
      <c r="D2733" s="9"/>
      <c r="E2733" s="9"/>
      <c r="F2733" s="9"/>
      <c r="G2733" s="9"/>
      <c r="H2733" s="9"/>
    </row>
    <row r="2734" spans="1:11" x14ac:dyDescent="0.35">
      <c r="A2734" s="19"/>
      <c r="B2734" s="2"/>
      <c r="C2734" s="9"/>
      <c r="D2734" s="9"/>
      <c r="E2734" s="9"/>
      <c r="F2734" s="9"/>
      <c r="G2734" s="9"/>
      <c r="H2734" s="9"/>
    </row>
    <row r="2735" spans="1:11" x14ac:dyDescent="0.35">
      <c r="K2735" s="25"/>
    </row>
  </sheetData>
  <pageMargins left="0.25" right="0.25" top="0.75" bottom="0.75" header="0.3" footer="0.3"/>
  <pageSetup paperSize="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8E310AC031CFA4CB2EEAF786D99B30B" ma:contentTypeVersion="13" ma:contentTypeDescription="Create a new document." ma:contentTypeScope="" ma:versionID="9e005eea55e12fff08c80a0545f53984">
  <xsd:schema xmlns:xsd="http://www.w3.org/2001/XMLSchema" xmlns:xs="http://www.w3.org/2001/XMLSchema" xmlns:p="http://schemas.microsoft.com/office/2006/metadata/properties" xmlns:ns3="f0cf234b-c5e3-424c-b691-b6b6faa44ae6" xmlns:ns4="1e10cdf0-9479-4c66-aa7c-a555d766f117" targetNamespace="http://schemas.microsoft.com/office/2006/metadata/properties" ma:root="true" ma:fieldsID="d00dbbc603e3402610f20ca37e470d1b" ns3:_="" ns4:_="">
    <xsd:import namespace="f0cf234b-c5e3-424c-b691-b6b6faa44ae6"/>
    <xsd:import namespace="1e10cdf0-9479-4c66-aa7c-a555d766f117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Location" minOccurs="0"/>
                <xsd:element ref="ns4:MediaServiceGenerationTime" minOccurs="0"/>
                <xsd:element ref="ns4:MediaServiceEventHashCode" minOccurs="0"/>
                <xsd:element ref="ns4:MediaServiceAutoTags" minOccurs="0"/>
                <xsd:element ref="ns4:MediaServiceOCR" minOccurs="0"/>
                <xsd:element ref="ns4:MediaServiceAutoKeyPoints" minOccurs="0"/>
                <xsd:element ref="ns4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0cf234b-c5e3-424c-b691-b6b6faa44ae6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e10cdf0-9479-4c66-aa7c-a555d766f11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4" nillable="true" ma:displayName="Location" ma:internalName="MediaServiceLocation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Tags" ma:index="17" nillable="true" ma:displayName="Tags" ma:internalName="MediaServiceAutoTags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2868C06-9819-4C27-B1A5-B426FC09F60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0cf234b-c5e3-424c-b691-b6b6faa44ae6"/>
    <ds:schemaRef ds:uri="1e10cdf0-9479-4c66-aa7c-a555d766f1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75F258E-268C-4C43-B891-A3E879A8D7FA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7A69DD0F-A200-49B0-B8E5-2D705575D88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Method 1 North</vt:lpstr>
      <vt:lpstr>Method 1 South</vt:lpstr>
      <vt:lpstr>Method 2 East</vt:lpstr>
      <vt:lpstr>Method 2 West</vt:lpstr>
      <vt:lpstr>Method 3 NE</vt:lpstr>
      <vt:lpstr>Method 3 SE</vt:lpstr>
      <vt:lpstr>Method 3 SW</vt:lpstr>
      <vt:lpstr>Method 3 NW</vt:lpstr>
      <vt:lpstr>Method 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Enzo Vozzo</dc:creator>
  <cp:lastModifiedBy>Enzo Vozzo</cp:lastModifiedBy>
  <cp:lastPrinted>2020-11-01T03:56:52Z</cp:lastPrinted>
  <dcterms:created xsi:type="dcterms:W3CDTF">2020-06-16T12:11:58Z</dcterms:created>
  <dcterms:modified xsi:type="dcterms:W3CDTF">2022-11-07T09:43:01Z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0x01010038E310AC031CFA4CB2EEAF786D99B30B</vt:lpwstr>
  </property>
</Properties>
</file>